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1.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RCS\1. Better Mining\2. Approach\1. UAM accredition\Workbook\2024 rework\"/>
    </mc:Choice>
  </mc:AlternateContent>
  <xr:revisionPtr revIDLastSave="0" documentId="13_ncr:1_{096D4AC0-1F7B-4E2E-8088-FFFD05162365}" xr6:coauthVersionLast="47" xr6:coauthVersionMax="47" xr10:uidLastSave="{00000000-0000-0000-0000-000000000000}"/>
  <workbookProtection workbookAlgorithmName="SHA-512" workbookHashValue="aOtY90KdHJI7/P8gZkapoWcpNNsXwGjPztv7n1XLgqqAyLgP11G3fy0BNRhzpA/vGMb/vmqPR7+DEU7vI8Nrlw==" workbookSaltValue="zsEe9msm8ZruEwD1GPL3tg==" workbookSpinCount="100000" lockStructure="1"/>
  <bookViews>
    <workbookView xWindow="-120" yWindow="-120" windowWidth="29040" windowHeight="15720" activeTab="3" xr2:uid="{00000000-000D-0000-FFFF-FFFF00000000}"/>
  </bookViews>
  <sheets>
    <sheet name="Introduction" sheetId="10" r:id="rId1"/>
    <sheet name="1. Programme scope" sheetId="11" r:id="rId2"/>
    <sheet name="2. Alignment Assessment" sheetId="1" r:id="rId3"/>
    <sheet name="3. Programme governance review" sheetId="6" r:id="rId4"/>
    <sheet name="4. Results and charts" sheetId="9" r:id="rId5"/>
    <sheet name="Scoring data" sheetId="8"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3" i="1" l="1"/>
  <c r="G114" i="1"/>
  <c r="G6" i="1"/>
  <c r="G8" i="1"/>
  <c r="G9" i="1"/>
  <c r="G10" i="1"/>
  <c r="G12" i="1"/>
  <c r="G13" i="1"/>
  <c r="G14" i="1"/>
  <c r="G15" i="1"/>
  <c r="G16" i="1"/>
  <c r="G18" i="1"/>
  <c r="G20" i="1"/>
  <c r="G21" i="1"/>
  <c r="G23"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9" i="1"/>
  <c r="G60" i="1"/>
  <c r="G61" i="1"/>
  <c r="G62" i="1"/>
  <c r="G63" i="1"/>
  <c r="G64" i="1"/>
  <c r="G65" i="1"/>
  <c r="G66" i="1"/>
  <c r="G67" i="1"/>
  <c r="G68" i="1"/>
  <c r="G69" i="1"/>
  <c r="G70" i="1"/>
  <c r="G71" i="1"/>
  <c r="G72" i="1"/>
  <c r="G73" i="1"/>
  <c r="G74" i="1"/>
  <c r="G75" i="1"/>
  <c r="G76" i="1"/>
  <c r="G79" i="1"/>
  <c r="G80" i="1"/>
  <c r="G81" i="1"/>
  <c r="G82" i="1"/>
  <c r="G83" i="1"/>
  <c r="G84" i="1"/>
  <c r="G85" i="1"/>
  <c r="G86" i="1"/>
  <c r="G87" i="1"/>
  <c r="G88" i="1"/>
  <c r="G89" i="1"/>
  <c r="G90" i="1"/>
  <c r="G91" i="1"/>
  <c r="G94" i="1"/>
  <c r="G95" i="1"/>
  <c r="G97" i="1"/>
  <c r="G98" i="1"/>
  <c r="G99" i="1"/>
  <c r="G100" i="1"/>
  <c r="G101" i="1"/>
  <c r="G104" i="1"/>
  <c r="G105" i="1"/>
  <c r="G106" i="1"/>
  <c r="G107" i="1"/>
  <c r="G108" i="1"/>
  <c r="G111" i="1"/>
  <c r="G112" i="1"/>
  <c r="G116" i="1"/>
  <c r="G118" i="1"/>
  <c r="G120" i="1"/>
  <c r="G121" i="1"/>
  <c r="G122" i="1"/>
  <c r="G123" i="1"/>
  <c r="G5" i="1"/>
  <c r="C4" i="8" s="1"/>
  <c r="D4" i="8" s="1"/>
  <c r="G59" i="8"/>
  <c r="H59" i="8" s="1"/>
  <c r="E59" i="8"/>
  <c r="F59" i="8" s="1"/>
  <c r="C59" i="8"/>
  <c r="D59" i="8" s="1"/>
  <c r="C60" i="8"/>
  <c r="C61" i="8"/>
  <c r="C62" i="8"/>
  <c r="D62" i="8" s="1"/>
  <c r="A108" i="8"/>
  <c r="A23" i="8"/>
  <c r="B14" i="8"/>
  <c r="B15" i="8"/>
  <c r="B16" i="8"/>
  <c r="B17" i="8"/>
  <c r="B18" i="8"/>
  <c r="B19" i="8"/>
  <c r="B22" i="8"/>
  <c r="B23" i="8"/>
  <c r="B24" i="8"/>
  <c r="B25" i="8"/>
  <c r="B26" i="8"/>
  <c r="B27" i="8"/>
  <c r="B28" i="8"/>
  <c r="B29" i="8"/>
  <c r="B76" i="8"/>
  <c r="B77" i="8"/>
  <c r="B78" i="8"/>
  <c r="B100" i="8"/>
  <c r="B101" i="8"/>
  <c r="B102" i="8"/>
  <c r="B103" i="8"/>
  <c r="B91" i="8"/>
  <c r="B92" i="8"/>
  <c r="B93" i="8"/>
  <c r="B99" i="8"/>
  <c r="G11" i="8"/>
  <c r="H11" i="8" s="1"/>
  <c r="G22" i="8"/>
  <c r="H22" i="8"/>
  <c r="G33" i="8"/>
  <c r="H33" i="8" s="1"/>
  <c r="G41" i="8"/>
  <c r="H41" i="8" s="1"/>
  <c r="G49" i="8"/>
  <c r="H49" i="8"/>
  <c r="G60" i="8"/>
  <c r="H60" i="8"/>
  <c r="G68" i="8"/>
  <c r="H68" i="8" s="1"/>
  <c r="G78" i="8"/>
  <c r="H78" i="8"/>
  <c r="G86" i="8"/>
  <c r="H86" i="8"/>
  <c r="G97" i="8"/>
  <c r="H97" i="8"/>
  <c r="G107" i="8"/>
  <c r="H107" i="8" s="1"/>
  <c r="G120" i="8"/>
  <c r="H120" i="8"/>
  <c r="G5" i="8"/>
  <c r="H5" i="8"/>
  <c r="G7" i="8"/>
  <c r="H7" i="8"/>
  <c r="G8" i="8"/>
  <c r="H8" i="8" s="1"/>
  <c r="G9" i="8"/>
  <c r="H9" i="8"/>
  <c r="G12" i="8"/>
  <c r="H12" i="8"/>
  <c r="G13" i="8"/>
  <c r="H13" i="8"/>
  <c r="G14" i="8"/>
  <c r="H14" i="8" s="1"/>
  <c r="G15" i="8"/>
  <c r="H15" i="8"/>
  <c r="G17" i="8"/>
  <c r="H17" i="8"/>
  <c r="G19" i="8"/>
  <c r="H19" i="8"/>
  <c r="G20" i="8"/>
  <c r="H20" i="8" s="1"/>
  <c r="G26" i="8"/>
  <c r="H26" i="8"/>
  <c r="G27" i="8"/>
  <c r="H27" i="8"/>
  <c r="G28" i="8"/>
  <c r="H28" i="8"/>
  <c r="G29" i="8"/>
  <c r="H29" i="8" s="1"/>
  <c r="G30" i="8"/>
  <c r="H30" i="8"/>
  <c r="G31" i="8"/>
  <c r="H31" i="8"/>
  <c r="G32" i="8"/>
  <c r="H32" i="8"/>
  <c r="G34" i="8"/>
  <c r="H34" i="8" s="1"/>
  <c r="G35" i="8"/>
  <c r="H35" i="8"/>
  <c r="G36" i="8"/>
  <c r="H36" i="8"/>
  <c r="G37" i="8"/>
  <c r="H37" i="8"/>
  <c r="G38" i="8"/>
  <c r="H38" i="8" s="1"/>
  <c r="G39" i="8"/>
  <c r="H39" i="8"/>
  <c r="G40" i="8"/>
  <c r="H40" i="8"/>
  <c r="G42" i="8"/>
  <c r="H42" i="8"/>
  <c r="G43" i="8"/>
  <c r="H43" i="8" s="1"/>
  <c r="G44" i="8"/>
  <c r="H44" i="8"/>
  <c r="G45" i="8"/>
  <c r="H45" i="8"/>
  <c r="G46" i="8"/>
  <c r="H46" i="8"/>
  <c r="G47" i="8"/>
  <c r="H47" i="8" s="1"/>
  <c r="G48" i="8"/>
  <c r="H48" i="8"/>
  <c r="G50" i="8"/>
  <c r="H50" i="8"/>
  <c r="G51" i="8"/>
  <c r="H51" i="8"/>
  <c r="G52" i="8"/>
  <c r="H52" i="8" s="1"/>
  <c r="G53" i="8"/>
  <c r="H53" i="8"/>
  <c r="G54" i="8"/>
  <c r="H54" i="8"/>
  <c r="G55" i="8"/>
  <c r="H55" i="8"/>
  <c r="G58" i="8"/>
  <c r="H58" i="8" s="1"/>
  <c r="G61" i="8"/>
  <c r="H61" i="8"/>
  <c r="G62" i="8"/>
  <c r="H62" i="8"/>
  <c r="G63" i="8"/>
  <c r="H63" i="8"/>
  <c r="G64" i="8"/>
  <c r="H64" i="8" s="1"/>
  <c r="G65" i="8"/>
  <c r="H65" i="8"/>
  <c r="G66" i="8"/>
  <c r="H66" i="8"/>
  <c r="G67" i="8"/>
  <c r="H67" i="8"/>
  <c r="G69" i="8"/>
  <c r="H69" i="8" s="1"/>
  <c r="G70" i="8"/>
  <c r="H70" i="8"/>
  <c r="G71" i="8"/>
  <c r="H71" i="8"/>
  <c r="G72" i="8"/>
  <c r="H72" i="8"/>
  <c r="G73" i="8"/>
  <c r="H73" i="8" s="1"/>
  <c r="G74" i="8"/>
  <c r="H74" i="8"/>
  <c r="G75" i="8"/>
  <c r="H75" i="8"/>
  <c r="G79" i="8"/>
  <c r="H79" i="8"/>
  <c r="G80" i="8"/>
  <c r="H80" i="8" s="1"/>
  <c r="G81" i="8"/>
  <c r="H81" i="8"/>
  <c r="G82" i="8"/>
  <c r="H82" i="8"/>
  <c r="G83" i="8"/>
  <c r="H83" i="8"/>
  <c r="G84" i="8"/>
  <c r="H84" i="8" s="1"/>
  <c r="G85" i="8"/>
  <c r="H85" i="8"/>
  <c r="G87" i="8"/>
  <c r="H87" i="8"/>
  <c r="G88" i="8"/>
  <c r="H88" i="8"/>
  <c r="G89" i="8"/>
  <c r="H89" i="8" s="1"/>
  <c r="G90" i="8"/>
  <c r="H90" i="8"/>
  <c r="G93" i="8"/>
  <c r="H93" i="8"/>
  <c r="P55" i="8" s="1"/>
  <c r="G94" i="8"/>
  <c r="H94" i="8"/>
  <c r="G96" i="8"/>
  <c r="H96" i="8" s="1"/>
  <c r="P53" i="8" s="1"/>
  <c r="G98" i="8"/>
  <c r="H98" i="8"/>
  <c r="G99" i="8"/>
  <c r="H99" i="8"/>
  <c r="G100" i="8"/>
  <c r="H100" i="8"/>
  <c r="G103" i="8"/>
  <c r="H103" i="8" s="1"/>
  <c r="G104" i="8"/>
  <c r="H104" i="8"/>
  <c r="G105" i="8"/>
  <c r="H105" i="8"/>
  <c r="G106" i="8"/>
  <c r="H106" i="8"/>
  <c r="G110" i="8"/>
  <c r="H110" i="8" s="1"/>
  <c r="G111" i="8"/>
  <c r="H111" i="8"/>
  <c r="G112" i="8"/>
  <c r="H112" i="8"/>
  <c r="G113" i="8"/>
  <c r="H113" i="8"/>
  <c r="G115" i="8"/>
  <c r="H115" i="8" s="1"/>
  <c r="G117" i="8"/>
  <c r="H117" i="8"/>
  <c r="G119" i="8"/>
  <c r="H119" i="8"/>
  <c r="G121" i="8"/>
  <c r="H121" i="8"/>
  <c r="G122" i="8"/>
  <c r="H122" i="8" s="1"/>
  <c r="E13" i="8"/>
  <c r="F13" i="8"/>
  <c r="E19" i="8"/>
  <c r="F19" i="8"/>
  <c r="E20" i="8"/>
  <c r="F20" i="8"/>
  <c r="E28" i="8"/>
  <c r="F28" i="8" s="1"/>
  <c r="E34" i="8"/>
  <c r="F34" i="8"/>
  <c r="E35" i="8"/>
  <c r="F35" i="8"/>
  <c r="E39" i="8"/>
  <c r="F39" i="8"/>
  <c r="E40" i="8"/>
  <c r="F40" i="8" s="1"/>
  <c r="E44" i="8"/>
  <c r="F44" i="8"/>
  <c r="E50" i="8"/>
  <c r="F50" i="8"/>
  <c r="E51" i="8"/>
  <c r="F51" i="8"/>
  <c r="E55" i="8"/>
  <c r="F55" i="8" s="1"/>
  <c r="E58" i="8"/>
  <c r="F58" i="8"/>
  <c r="E63" i="8"/>
  <c r="F63" i="8"/>
  <c r="E69" i="8"/>
  <c r="F69" i="8"/>
  <c r="E70" i="8"/>
  <c r="F70" i="8" s="1"/>
  <c r="E74" i="8"/>
  <c r="F74" i="8"/>
  <c r="E75" i="8"/>
  <c r="F75" i="8"/>
  <c r="E81" i="8"/>
  <c r="F81" i="8"/>
  <c r="E87" i="8"/>
  <c r="F87" i="8" s="1"/>
  <c r="E88" i="8"/>
  <c r="F88" i="8"/>
  <c r="E94" i="8"/>
  <c r="F94" i="8"/>
  <c r="E96" i="8"/>
  <c r="F96" i="8"/>
  <c r="E100" i="8"/>
  <c r="F100" i="8" s="1"/>
  <c r="E110" i="8"/>
  <c r="F110" i="8"/>
  <c r="E111" i="8"/>
  <c r="F111" i="8"/>
  <c r="E117" i="8"/>
  <c r="F117" i="8"/>
  <c r="E119" i="8"/>
  <c r="F119" i="8" s="1"/>
  <c r="E5" i="8"/>
  <c r="F5" i="8"/>
  <c r="E7" i="8"/>
  <c r="F7" i="8"/>
  <c r="E8" i="8"/>
  <c r="F8" i="8"/>
  <c r="E9" i="8"/>
  <c r="F9" i="8" s="1"/>
  <c r="O8" i="8" s="1"/>
  <c r="E11" i="8"/>
  <c r="F11" i="8"/>
  <c r="E12" i="8"/>
  <c r="F12" i="8"/>
  <c r="E14" i="8"/>
  <c r="F14" i="8"/>
  <c r="E15" i="8"/>
  <c r="F15" i="8" s="1"/>
  <c r="E17" i="8"/>
  <c r="F17" i="8"/>
  <c r="E22" i="8"/>
  <c r="F22" i="8"/>
  <c r="E26" i="8"/>
  <c r="F26" i="8"/>
  <c r="E27" i="8"/>
  <c r="F27" i="8" s="1"/>
  <c r="E29" i="8"/>
  <c r="F29" i="8"/>
  <c r="E30" i="8"/>
  <c r="F30" i="8"/>
  <c r="E31" i="8"/>
  <c r="F31" i="8"/>
  <c r="E32" i="8"/>
  <c r="F32" i="8" s="1"/>
  <c r="E33" i="8"/>
  <c r="F33" i="8"/>
  <c r="E36" i="8"/>
  <c r="F36" i="8"/>
  <c r="E37" i="8"/>
  <c r="F37" i="8"/>
  <c r="E38" i="8"/>
  <c r="F38" i="8" s="1"/>
  <c r="E41" i="8"/>
  <c r="F41" i="8"/>
  <c r="E42" i="8"/>
  <c r="F42" i="8"/>
  <c r="E43" i="8"/>
  <c r="F43" i="8"/>
  <c r="E45" i="8"/>
  <c r="F45" i="8" s="1"/>
  <c r="E46" i="8"/>
  <c r="F46" i="8"/>
  <c r="E47" i="8"/>
  <c r="F47" i="8"/>
  <c r="E48" i="8"/>
  <c r="F48" i="8"/>
  <c r="E49" i="8"/>
  <c r="F49" i="8" s="1"/>
  <c r="E52" i="8"/>
  <c r="F52" i="8"/>
  <c r="E53" i="8"/>
  <c r="F53" i="8"/>
  <c r="E54" i="8"/>
  <c r="F54" i="8"/>
  <c r="E60" i="8"/>
  <c r="F60" i="8" s="1"/>
  <c r="E61" i="8"/>
  <c r="F61" i="8"/>
  <c r="E62" i="8"/>
  <c r="F62" i="8"/>
  <c r="E64" i="8"/>
  <c r="F64" i="8"/>
  <c r="E65" i="8"/>
  <c r="F65" i="8" s="1"/>
  <c r="E66" i="8"/>
  <c r="F66" i="8"/>
  <c r="E67" i="8"/>
  <c r="F67" i="8"/>
  <c r="E68" i="8"/>
  <c r="F68" i="8"/>
  <c r="E71" i="8"/>
  <c r="F71" i="8" s="1"/>
  <c r="E72" i="8"/>
  <c r="F72" i="8"/>
  <c r="E73" i="8"/>
  <c r="F73" i="8"/>
  <c r="E78" i="8"/>
  <c r="F78" i="8"/>
  <c r="E79" i="8"/>
  <c r="F79" i="8" s="1"/>
  <c r="E80" i="8"/>
  <c r="F80" i="8"/>
  <c r="E82" i="8"/>
  <c r="F82" i="8"/>
  <c r="E83" i="8"/>
  <c r="F83" i="8"/>
  <c r="E84" i="8"/>
  <c r="F84" i="8" s="1"/>
  <c r="E85" i="8"/>
  <c r="F85" i="8"/>
  <c r="E86" i="8"/>
  <c r="F86" i="8"/>
  <c r="E89" i="8"/>
  <c r="F89" i="8"/>
  <c r="E90" i="8"/>
  <c r="F90" i="8" s="1"/>
  <c r="E93" i="8"/>
  <c r="F93" i="8"/>
  <c r="E97" i="8"/>
  <c r="F97" i="8"/>
  <c r="E98" i="8"/>
  <c r="F98" i="8"/>
  <c r="E99" i="8"/>
  <c r="F99" i="8" s="1"/>
  <c r="E103" i="8"/>
  <c r="F103" i="8"/>
  <c r="E104" i="8"/>
  <c r="F104" i="8"/>
  <c r="E105" i="8"/>
  <c r="F105" i="8"/>
  <c r="E106" i="8"/>
  <c r="F106" i="8" s="1"/>
  <c r="E107" i="8"/>
  <c r="F107" i="8"/>
  <c r="E112" i="8"/>
  <c r="F112" i="8"/>
  <c r="E113" i="8"/>
  <c r="F113" i="8"/>
  <c r="E115" i="8"/>
  <c r="F115" i="8" s="1"/>
  <c r="E120" i="8"/>
  <c r="F120" i="8"/>
  <c r="E121" i="8"/>
  <c r="F121" i="8"/>
  <c r="E122" i="8"/>
  <c r="F122" i="8"/>
  <c r="C37" i="8"/>
  <c r="D37" i="8" s="1"/>
  <c r="D60" i="8"/>
  <c r="D61" i="8"/>
  <c r="C79" i="8"/>
  <c r="D79" i="8"/>
  <c r="C85" i="8"/>
  <c r="D85" i="8"/>
  <c r="C106" i="8"/>
  <c r="D106" i="8" s="1"/>
  <c r="C5" i="8"/>
  <c r="D5" i="8"/>
  <c r="C7" i="8"/>
  <c r="D7" i="8"/>
  <c r="C8" i="8"/>
  <c r="D8" i="8"/>
  <c r="C9" i="8"/>
  <c r="D9" i="8" s="1"/>
  <c r="C11" i="8"/>
  <c r="D11" i="8"/>
  <c r="C12" i="8"/>
  <c r="D12" i="8"/>
  <c r="C13" i="8"/>
  <c r="D13" i="8"/>
  <c r="C14" i="8"/>
  <c r="D14" i="8" s="1"/>
  <c r="C15" i="8"/>
  <c r="D15" i="8"/>
  <c r="C17" i="8"/>
  <c r="D17" i="8"/>
  <c r="C19" i="8"/>
  <c r="D19" i="8"/>
  <c r="C20" i="8"/>
  <c r="D20" i="8" s="1"/>
  <c r="C22" i="8"/>
  <c r="D22" i="8"/>
  <c r="C26" i="8"/>
  <c r="D26" i="8"/>
  <c r="C27" i="8"/>
  <c r="D27" i="8"/>
  <c r="C28" i="8"/>
  <c r="D28" i="8" s="1"/>
  <c r="C29" i="8"/>
  <c r="D29" i="8"/>
  <c r="C30" i="8"/>
  <c r="D30" i="8"/>
  <c r="C31" i="8"/>
  <c r="D31" i="8"/>
  <c r="C32" i="8"/>
  <c r="D32" i="8" s="1"/>
  <c r="K26" i="8" s="1"/>
  <c r="C33" i="8"/>
  <c r="D33" i="8"/>
  <c r="C34" i="8"/>
  <c r="D34" i="8"/>
  <c r="C35" i="8"/>
  <c r="D35" i="8"/>
  <c r="C36" i="8"/>
  <c r="D36" i="8" s="1"/>
  <c r="C38" i="8"/>
  <c r="D38" i="8"/>
  <c r="C39" i="8"/>
  <c r="D39" i="8"/>
  <c r="C40" i="8"/>
  <c r="D40" i="8"/>
  <c r="C41" i="8"/>
  <c r="D41" i="8" s="1"/>
  <c r="C42" i="8"/>
  <c r="D42" i="8"/>
  <c r="C43" i="8"/>
  <c r="D43" i="8"/>
  <c r="C44" i="8"/>
  <c r="D44" i="8"/>
  <c r="C45" i="8"/>
  <c r="D45" i="8" s="1"/>
  <c r="C46" i="8"/>
  <c r="D46" i="8"/>
  <c r="C47" i="8"/>
  <c r="D47" i="8"/>
  <c r="C48" i="8"/>
  <c r="D48" i="8"/>
  <c r="C49" i="8"/>
  <c r="D49" i="8" s="1"/>
  <c r="C50" i="8"/>
  <c r="D50" i="8"/>
  <c r="C51" i="8"/>
  <c r="D51" i="8"/>
  <c r="C52" i="8"/>
  <c r="D52" i="8"/>
  <c r="C53" i="8"/>
  <c r="D53" i="8" s="1"/>
  <c r="C54" i="8"/>
  <c r="D54" i="8"/>
  <c r="C55" i="8"/>
  <c r="D55" i="8"/>
  <c r="C58" i="8"/>
  <c r="D58" i="8"/>
  <c r="C63" i="8"/>
  <c r="D63" i="8" s="1"/>
  <c r="C64" i="8"/>
  <c r="D64" i="8"/>
  <c r="C65" i="8"/>
  <c r="D65" i="8"/>
  <c r="C66" i="8"/>
  <c r="D66" i="8"/>
  <c r="C67" i="8"/>
  <c r="D67" i="8" s="1"/>
  <c r="C68" i="8"/>
  <c r="D68" i="8"/>
  <c r="C69" i="8"/>
  <c r="D69" i="8"/>
  <c r="C70" i="8"/>
  <c r="D70" i="8"/>
  <c r="C71" i="8"/>
  <c r="D71" i="8" s="1"/>
  <c r="N35" i="8" s="1"/>
  <c r="C72" i="8"/>
  <c r="D72" i="8"/>
  <c r="C73" i="8"/>
  <c r="D73" i="8"/>
  <c r="C74" i="8"/>
  <c r="D74" i="8"/>
  <c r="C75" i="8"/>
  <c r="D75" i="8" s="1"/>
  <c r="C78" i="8"/>
  <c r="D78" i="8"/>
  <c r="C80" i="8"/>
  <c r="D80" i="8"/>
  <c r="C81" i="8"/>
  <c r="D81" i="8"/>
  <c r="C82" i="8"/>
  <c r="D82" i="8" s="1"/>
  <c r="C83" i="8"/>
  <c r="D83" i="8"/>
  <c r="C84" i="8"/>
  <c r="D84" i="8"/>
  <c r="C86" i="8"/>
  <c r="D86" i="8"/>
  <c r="C87" i="8"/>
  <c r="D87" i="8" s="1"/>
  <c r="C88" i="8"/>
  <c r="D88" i="8"/>
  <c r="C89" i="8"/>
  <c r="D89" i="8" s="1"/>
  <c r="K44" i="8" s="1"/>
  <c r="C90" i="8"/>
  <c r="D90" i="8"/>
  <c r="C93" i="8"/>
  <c r="D93" i="8" s="1"/>
  <c r="C94" i="8"/>
  <c r="D94" i="8"/>
  <c r="C96" i="8"/>
  <c r="D96" i="8"/>
  <c r="C97" i="8"/>
  <c r="D97" i="8"/>
  <c r="C98" i="8"/>
  <c r="D98" i="8" s="1"/>
  <c r="C99" i="8"/>
  <c r="D99" i="8"/>
  <c r="C100" i="8"/>
  <c r="D100" i="8"/>
  <c r="C103" i="8"/>
  <c r="D103" i="8"/>
  <c r="C104" i="8"/>
  <c r="D104" i="8" s="1"/>
  <c r="C105" i="8"/>
  <c r="D105" i="8"/>
  <c r="C107" i="8"/>
  <c r="D107" i="8"/>
  <c r="C110" i="8"/>
  <c r="D110" i="8"/>
  <c r="C111" i="8"/>
  <c r="D111" i="8" s="1"/>
  <c r="C112" i="8"/>
  <c r="D112" i="8"/>
  <c r="C113" i="8"/>
  <c r="D113" i="8"/>
  <c r="C115" i="8"/>
  <c r="D115" i="8"/>
  <c r="C117" i="8"/>
  <c r="D117" i="8" s="1"/>
  <c r="C119" i="8"/>
  <c r="D119" i="8"/>
  <c r="C120" i="8"/>
  <c r="D120" i="8"/>
  <c r="C121" i="8"/>
  <c r="D121" i="8"/>
  <c r="C122" i="8"/>
  <c r="D122" i="8" s="1"/>
  <c r="B4" i="8"/>
  <c r="B5" i="8"/>
  <c r="B6" i="8"/>
  <c r="B7" i="8"/>
  <c r="B8" i="8"/>
  <c r="B9" i="8"/>
  <c r="B10" i="8"/>
  <c r="B11" i="8"/>
  <c r="B12" i="8"/>
  <c r="B13" i="8"/>
  <c r="B20" i="8"/>
  <c r="B21"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9" i="8"/>
  <c r="B80" i="8"/>
  <c r="B81" i="8"/>
  <c r="B82" i="8"/>
  <c r="B83" i="8"/>
  <c r="B84" i="8"/>
  <c r="B85" i="8"/>
  <c r="B86" i="8"/>
  <c r="B87" i="8"/>
  <c r="B88" i="8"/>
  <c r="B89" i="8"/>
  <c r="B90" i="8"/>
  <c r="B94" i="8"/>
  <c r="B95" i="8"/>
  <c r="B96" i="8"/>
  <c r="B97" i="8"/>
  <c r="B98" i="8"/>
  <c r="B104" i="8"/>
  <c r="B105" i="8"/>
  <c r="B106" i="8"/>
  <c r="B107" i="8"/>
  <c r="B108" i="8"/>
  <c r="B109" i="8"/>
  <c r="B110" i="8"/>
  <c r="B111" i="8"/>
  <c r="B112" i="8"/>
  <c r="B113" i="8"/>
  <c r="B114" i="8"/>
  <c r="B115" i="8"/>
  <c r="B116" i="8"/>
  <c r="B117" i="8"/>
  <c r="B118" i="8"/>
  <c r="B119" i="8"/>
  <c r="B120" i="8"/>
  <c r="B121" i="8"/>
  <c r="B122" i="8"/>
  <c r="A39" i="8"/>
  <c r="A40" i="8"/>
  <c r="A41" i="8"/>
  <c r="A42" i="8"/>
  <c r="A43" i="8"/>
  <c r="A44" i="8"/>
  <c r="A45" i="8"/>
  <c r="A46" i="8"/>
  <c r="A47" i="8"/>
  <c r="A48" i="8"/>
  <c r="A49" i="8"/>
  <c r="A50" i="8"/>
  <c r="A51" i="8"/>
  <c r="A52" i="8"/>
  <c r="A53" i="8"/>
  <c r="A54" i="8"/>
  <c r="A55" i="8"/>
  <c r="A58" i="8"/>
  <c r="A59" i="8"/>
  <c r="A60" i="8"/>
  <c r="A61" i="8"/>
  <c r="A62" i="8"/>
  <c r="A63" i="8"/>
  <c r="A64" i="8"/>
  <c r="A65" i="8"/>
  <c r="A66" i="8"/>
  <c r="A67" i="8"/>
  <c r="A68" i="8"/>
  <c r="A69" i="8"/>
  <c r="A70" i="8"/>
  <c r="A71" i="8"/>
  <c r="A72" i="8"/>
  <c r="A73" i="8"/>
  <c r="A74" i="8"/>
  <c r="A75" i="8"/>
  <c r="A78" i="8"/>
  <c r="A79" i="8"/>
  <c r="A80" i="8"/>
  <c r="A81" i="8"/>
  <c r="A82" i="8"/>
  <c r="A83" i="8"/>
  <c r="A84" i="8"/>
  <c r="A85" i="8"/>
  <c r="A86" i="8"/>
  <c r="A87" i="8"/>
  <c r="A88" i="8"/>
  <c r="A89" i="8"/>
  <c r="A90" i="8"/>
  <c r="A93" i="8"/>
  <c r="A94" i="8"/>
  <c r="A96" i="8"/>
  <c r="A97" i="8"/>
  <c r="A98" i="8"/>
  <c r="A99" i="8"/>
  <c r="A100" i="8"/>
  <c r="A103" i="8"/>
  <c r="A104" i="8"/>
  <c r="A105" i="8"/>
  <c r="A106" i="8"/>
  <c r="A107" i="8"/>
  <c r="A110" i="8"/>
  <c r="A111" i="8"/>
  <c r="A112" i="8"/>
  <c r="A113" i="8"/>
  <c r="A115" i="8"/>
  <c r="A117" i="8"/>
  <c r="A119" i="8"/>
  <c r="A120" i="8"/>
  <c r="A121" i="8"/>
  <c r="A122" i="8"/>
  <c r="A26" i="8"/>
  <c r="A27" i="8"/>
  <c r="A28" i="8"/>
  <c r="A29" i="8"/>
  <c r="A30" i="8"/>
  <c r="A31" i="8"/>
  <c r="A32" i="8"/>
  <c r="A33" i="8"/>
  <c r="A34" i="8"/>
  <c r="A35" i="8"/>
  <c r="A36" i="8"/>
  <c r="A37" i="8"/>
  <c r="A38" i="8"/>
  <c r="A5" i="8"/>
  <c r="A7" i="8"/>
  <c r="A8" i="8"/>
  <c r="A9" i="8"/>
  <c r="A11" i="8"/>
  <c r="A12" i="8"/>
  <c r="A13" i="8"/>
  <c r="A14" i="8"/>
  <c r="A15" i="8"/>
  <c r="A17" i="8"/>
  <c r="A19" i="8"/>
  <c r="A20" i="8"/>
  <c r="A22" i="8"/>
  <c r="N55" i="8"/>
  <c r="B3" i="8"/>
  <c r="A4" i="8"/>
  <c r="G4" i="8"/>
  <c r="H4" i="8" s="1"/>
  <c r="P6" i="8" s="1"/>
  <c r="E4" i="8"/>
  <c r="F4" i="8"/>
  <c r="C130" i="8"/>
  <c r="D130" i="8"/>
  <c r="C131" i="8"/>
  <c r="D131" i="8"/>
  <c r="K78" i="8" s="1"/>
  <c r="C132" i="8"/>
  <c r="D132" i="8"/>
  <c r="C134" i="8"/>
  <c r="D134" i="8"/>
  <c r="C135" i="8"/>
  <c r="D135" i="8"/>
  <c r="C136" i="8"/>
  <c r="D136" i="8"/>
  <c r="C137" i="8"/>
  <c r="D137" i="8"/>
  <c r="C138" i="8"/>
  <c r="D138" i="8"/>
  <c r="C139" i="8"/>
  <c r="D139" i="8"/>
  <c r="C141" i="8"/>
  <c r="D141" i="8"/>
  <c r="C142" i="8"/>
  <c r="D142" i="8"/>
  <c r="C143" i="8"/>
  <c r="D143" i="8"/>
  <c r="C144" i="8"/>
  <c r="D144" i="8"/>
  <c r="C146" i="8"/>
  <c r="D146" i="8"/>
  <c r="C147" i="8"/>
  <c r="D147" i="8"/>
  <c r="C148" i="8"/>
  <c r="D148" i="8"/>
  <c r="C149" i="8"/>
  <c r="D149" i="8"/>
  <c r="C150" i="8"/>
  <c r="D150" i="8"/>
  <c r="C152" i="8"/>
  <c r="D152" i="8"/>
  <c r="C153" i="8"/>
  <c r="D153" i="8"/>
  <c r="C154" i="8"/>
  <c r="D154" i="8"/>
  <c r="C155" i="8"/>
  <c r="D155" i="8"/>
  <c r="C156" i="8"/>
  <c r="D156" i="8"/>
  <c r="C157" i="8"/>
  <c r="D157" i="8"/>
  <c r="C159" i="8"/>
  <c r="D159" i="8"/>
  <c r="C160" i="8"/>
  <c r="D160" i="8"/>
  <c r="C161" i="8"/>
  <c r="D161" i="8"/>
  <c r="C163" i="8"/>
  <c r="D163" i="8"/>
  <c r="C164" i="8"/>
  <c r="D164" i="8"/>
  <c r="C165" i="8"/>
  <c r="D165" i="8"/>
  <c r="C166" i="8"/>
  <c r="D166" i="8"/>
  <c r="C167" i="8"/>
  <c r="D167" i="8"/>
  <c r="C169" i="8"/>
  <c r="D169" i="8"/>
  <c r="C170" i="8"/>
  <c r="D170" i="8"/>
  <c r="C171" i="8"/>
  <c r="D171" i="8"/>
  <c r="C172" i="8"/>
  <c r="D172"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A130" i="8"/>
  <c r="A131" i="8"/>
  <c r="A132" i="8"/>
  <c r="A134" i="8"/>
  <c r="A135" i="8"/>
  <c r="A136" i="8"/>
  <c r="A137" i="8"/>
  <c r="A138" i="8"/>
  <c r="A139" i="8"/>
  <c r="A141" i="8"/>
  <c r="A142" i="8"/>
  <c r="A143" i="8"/>
  <c r="A144" i="8"/>
  <c r="A146" i="8"/>
  <c r="A147" i="8"/>
  <c r="A148" i="8"/>
  <c r="A149" i="8"/>
  <c r="A150" i="8"/>
  <c r="A152" i="8"/>
  <c r="A153" i="8"/>
  <c r="A154" i="8"/>
  <c r="A155" i="8"/>
  <c r="A156" i="8"/>
  <c r="A157" i="8"/>
  <c r="A159" i="8"/>
  <c r="A160" i="8"/>
  <c r="A161" i="8"/>
  <c r="A163" i="8"/>
  <c r="A164" i="8"/>
  <c r="A165" i="8"/>
  <c r="A166" i="8"/>
  <c r="A167" i="8"/>
  <c r="A169" i="8"/>
  <c r="A170" i="8"/>
  <c r="A171" i="8"/>
  <c r="A172" i="8"/>
  <c r="B129" i="8"/>
  <c r="C128" i="8"/>
  <c r="A128" i="8"/>
  <c r="B2" i="8"/>
  <c r="A2" i="8"/>
  <c r="K79" i="8" l="1"/>
  <c r="O124" i="9"/>
  <c r="N6" i="8"/>
  <c r="N10" i="8"/>
  <c r="O69" i="8"/>
  <c r="O71" i="8"/>
  <c r="O73" i="8"/>
  <c r="O82" i="8"/>
  <c r="O83" i="8" s="1"/>
  <c r="V79" i="8" s="1"/>
  <c r="V80" i="8" s="1"/>
  <c r="O78" i="8"/>
  <c r="O79" i="8" s="1"/>
  <c r="T79" i="8" s="1"/>
  <c r="T80" i="8" s="1"/>
  <c r="O80" i="8"/>
  <c r="O81" i="8" s="1"/>
  <c r="U79" i="8" s="1"/>
  <c r="U80" i="8" s="1"/>
  <c r="K80" i="8"/>
  <c r="P44" i="8"/>
  <c r="P46" i="8"/>
  <c r="P42" i="8"/>
  <c r="O42" i="8"/>
  <c r="O46" i="8"/>
  <c r="O44" i="8"/>
  <c r="O17" i="8"/>
  <c r="O19" i="8"/>
  <c r="O15" i="8"/>
  <c r="O28" i="8"/>
  <c r="O29" i="8" s="1"/>
  <c r="V27" i="8" s="1"/>
  <c r="O24" i="8"/>
  <c r="K33" i="8"/>
  <c r="N33" i="8"/>
  <c r="N34" i="8" s="1"/>
  <c r="T34" i="8" s="1"/>
  <c r="T35" i="8" s="1"/>
  <c r="K35" i="8"/>
  <c r="N37" i="8"/>
  <c r="K24" i="8"/>
  <c r="O26" i="8"/>
  <c r="O27" i="8" s="1"/>
  <c r="U27" i="8" s="1"/>
  <c r="O33" i="8"/>
  <c r="O35" i="8"/>
  <c r="O37" i="8"/>
  <c r="O38" i="8" s="1"/>
  <c r="V36" i="8" s="1"/>
  <c r="P28" i="8"/>
  <c r="P29" i="8" s="1"/>
  <c r="V28" i="8" s="1"/>
  <c r="P24" i="8"/>
  <c r="P17" i="8"/>
  <c r="P26" i="8"/>
  <c r="P27" i="8" s="1"/>
  <c r="U28" i="8" s="1"/>
  <c r="P19" i="8"/>
  <c r="P15" i="8"/>
  <c r="K6" i="8"/>
  <c r="P7" i="8" s="1"/>
  <c r="T10" i="8" s="1"/>
  <c r="O10" i="8"/>
  <c r="O6" i="8"/>
  <c r="N15" i="8"/>
  <c r="K60" i="8"/>
  <c r="N62" i="8"/>
  <c r="K62" i="8"/>
  <c r="N60" i="8"/>
  <c r="N61" i="8" s="1"/>
  <c r="T61" i="8" s="1"/>
  <c r="T62" i="8" s="1"/>
  <c r="N64" i="8"/>
  <c r="N65" i="8" s="1"/>
  <c r="V61" i="8" s="1"/>
  <c r="V62" i="8" s="1"/>
  <c r="O60" i="8"/>
  <c r="O62" i="8"/>
  <c r="O63" i="8" s="1"/>
  <c r="U63" i="8" s="1"/>
  <c r="O64" i="8"/>
  <c r="O65" i="8" s="1"/>
  <c r="V63" i="8" s="1"/>
  <c r="P73" i="8"/>
  <c r="P69" i="8"/>
  <c r="P71" i="8"/>
  <c r="K42" i="8"/>
  <c r="N42" i="8"/>
  <c r="N43" i="8" s="1"/>
  <c r="T43" i="8" s="1"/>
  <c r="T44" i="8" s="1"/>
  <c r="N46" i="8"/>
  <c r="N47" i="8" s="1"/>
  <c r="V43" i="8" s="1"/>
  <c r="V44" i="8" s="1"/>
  <c r="N44" i="8"/>
  <c r="N45" i="8" s="1"/>
  <c r="U43" i="8" s="1"/>
  <c r="U44" i="8" s="1"/>
  <c r="K8" i="8"/>
  <c r="N26" i="8"/>
  <c r="N27" i="8" s="1"/>
  <c r="U25" i="8" s="1"/>
  <c r="U26" i="8" s="1"/>
  <c r="N8" i="8"/>
  <c r="K51" i="8"/>
  <c r="K53" i="8"/>
  <c r="N53" i="8"/>
  <c r="N54" i="8" s="1"/>
  <c r="U52" i="8" s="1"/>
  <c r="U53" i="8" s="1"/>
  <c r="P10" i="8"/>
  <c r="P8" i="8"/>
  <c r="N51" i="8"/>
  <c r="N52" i="8" s="1"/>
  <c r="T52" i="8" s="1"/>
  <c r="T53" i="8" s="1"/>
  <c r="N71" i="8"/>
  <c r="K71" i="8"/>
  <c r="N73" i="8"/>
  <c r="K69" i="8"/>
  <c r="N69" i="8"/>
  <c r="N70" i="8" s="1"/>
  <c r="T70" i="8" s="1"/>
  <c r="T71" i="8" s="1"/>
  <c r="N24" i="8"/>
  <c r="N25" i="8" s="1"/>
  <c r="T25" i="8" s="1"/>
  <c r="T26" i="8" s="1"/>
  <c r="K15" i="8"/>
  <c r="N17" i="8"/>
  <c r="N19" i="8"/>
  <c r="N28" i="8"/>
  <c r="N29" i="8" s="1"/>
  <c r="V25" i="8" s="1"/>
  <c r="V26" i="8" s="1"/>
  <c r="K17" i="8"/>
  <c r="O55" i="8"/>
  <c r="O56" i="8" s="1"/>
  <c r="V54" i="8" s="1"/>
  <c r="O51" i="8"/>
  <c r="O53" i="8"/>
  <c r="O54" i="8" s="1"/>
  <c r="U54" i="8" s="1"/>
  <c r="P62" i="8"/>
  <c r="P63" i="8" s="1"/>
  <c r="U64" i="8" s="1"/>
  <c r="P64" i="8"/>
  <c r="P65" i="8" s="1"/>
  <c r="V64" i="8" s="1"/>
  <c r="P60" i="8"/>
  <c r="P33" i="8"/>
  <c r="P35" i="8"/>
  <c r="P37" i="8"/>
  <c r="P51" i="8"/>
  <c r="O45" i="8" l="1"/>
  <c r="U45" i="8" s="1"/>
  <c r="O47" i="8"/>
  <c r="V45" i="8" s="1"/>
  <c r="P9" i="8"/>
  <c r="U10" i="8" s="1"/>
  <c r="P11" i="8"/>
  <c r="V10" i="8" s="1"/>
  <c r="O11" i="8"/>
  <c r="V9" i="8" s="1"/>
  <c r="O52" i="8"/>
  <c r="T54" i="8" s="1"/>
  <c r="O49" i="9"/>
  <c r="K34" i="8"/>
  <c r="O64" i="9"/>
  <c r="K43" i="8"/>
  <c r="K45" i="8" s="1"/>
  <c r="S43" i="8" s="1"/>
  <c r="S44" i="8" s="1"/>
  <c r="K7" i="8"/>
  <c r="S9" i="8" s="1"/>
  <c r="O6" i="9"/>
  <c r="O25" i="8"/>
  <c r="T27" i="8" s="1"/>
  <c r="P54" i="8"/>
  <c r="U55" i="8" s="1"/>
  <c r="O79" i="9"/>
  <c r="K52" i="8"/>
  <c r="S54" i="8" s="1"/>
  <c r="P16" i="8"/>
  <c r="T19" i="8" s="1"/>
  <c r="P47" i="8"/>
  <c r="V46" i="8" s="1"/>
  <c r="N56" i="8"/>
  <c r="V52" i="8" s="1"/>
  <c r="V53" i="8" s="1"/>
  <c r="P34" i="8"/>
  <c r="T37" i="8" s="1"/>
  <c r="S37" i="8"/>
  <c r="N9" i="8"/>
  <c r="U7" i="8" s="1"/>
  <c r="U8" i="8" s="1"/>
  <c r="P70" i="8"/>
  <c r="T73" i="8" s="1"/>
  <c r="S73" i="8"/>
  <c r="P20" i="8"/>
  <c r="V19" i="8" s="1"/>
  <c r="O16" i="8"/>
  <c r="T18" i="8" s="1"/>
  <c r="P45" i="8"/>
  <c r="U46" i="8" s="1"/>
  <c r="O70" i="8"/>
  <c r="T72" i="8" s="1"/>
  <c r="S72" i="8"/>
  <c r="K16" i="8"/>
  <c r="S19" i="8" s="1"/>
  <c r="O19" i="9"/>
  <c r="N16" i="8"/>
  <c r="T16" i="8" s="1"/>
  <c r="T17" i="8" s="1"/>
  <c r="P25" i="8"/>
  <c r="T28" i="8" s="1"/>
  <c r="K36" i="8"/>
  <c r="S34" i="8" s="1"/>
  <c r="S35" i="8" s="1"/>
  <c r="P52" i="8"/>
  <c r="T55" i="8" s="1"/>
  <c r="S55" i="8"/>
  <c r="O43" i="8"/>
  <c r="T45" i="8" s="1"/>
  <c r="P38" i="8"/>
  <c r="V37" i="8" s="1"/>
  <c r="O109" i="9"/>
  <c r="K70" i="8"/>
  <c r="K72" i="8" s="1"/>
  <c r="S70" i="8" s="1"/>
  <c r="S71" i="8" s="1"/>
  <c r="O36" i="8"/>
  <c r="U36" i="8" s="1"/>
  <c r="P43" i="8"/>
  <c r="T46" i="8" s="1"/>
  <c r="O74" i="8"/>
  <c r="V72" i="8" s="1"/>
  <c r="O9" i="8"/>
  <c r="U9" i="8" s="1"/>
  <c r="P36" i="8"/>
  <c r="U37" i="8" s="1"/>
  <c r="N74" i="8"/>
  <c r="V70" i="8" s="1"/>
  <c r="V71" i="8" s="1"/>
  <c r="P72" i="8"/>
  <c r="U73" i="8" s="1"/>
  <c r="S36" i="8"/>
  <c r="O34" i="8"/>
  <c r="T36" i="8" s="1"/>
  <c r="O72" i="8"/>
  <c r="U72" i="8" s="1"/>
  <c r="P61" i="8"/>
  <c r="T64" i="8" s="1"/>
  <c r="N20" i="8"/>
  <c r="V16" i="8" s="1"/>
  <c r="V17" i="8" s="1"/>
  <c r="N72" i="8"/>
  <c r="U70" i="8" s="1"/>
  <c r="U71" i="8" s="1"/>
  <c r="P74" i="8"/>
  <c r="V73" i="8" s="1"/>
  <c r="N63" i="8"/>
  <c r="U61" i="8" s="1"/>
  <c r="U62" i="8" s="1"/>
  <c r="K25" i="8"/>
  <c r="K27" i="8" s="1"/>
  <c r="S25" i="8" s="1"/>
  <c r="S26" i="8" s="1"/>
  <c r="O34" i="9"/>
  <c r="O20" i="8"/>
  <c r="V18" i="8" s="1"/>
  <c r="K81" i="8"/>
  <c r="S79" i="8" s="1"/>
  <c r="S80" i="8" s="1"/>
  <c r="N11" i="8"/>
  <c r="V7" i="8" s="1"/>
  <c r="V8" i="8" s="1"/>
  <c r="N36" i="8"/>
  <c r="U34" i="8" s="1"/>
  <c r="U35" i="8" s="1"/>
  <c r="O61" i="8"/>
  <c r="T63" i="8" s="1"/>
  <c r="S63" i="8"/>
  <c r="O7" i="8"/>
  <c r="T9" i="8" s="1"/>
  <c r="N18" i="8"/>
  <c r="U16" i="8" s="1"/>
  <c r="U17" i="8" s="1"/>
  <c r="O94" i="9"/>
  <c r="K61" i="8"/>
  <c r="K63" i="8" s="1"/>
  <c r="S61" i="8" s="1"/>
  <c r="S62" i="8" s="1"/>
  <c r="P18" i="8"/>
  <c r="U19" i="8" s="1"/>
  <c r="N38" i="8"/>
  <c r="V34" i="8" s="1"/>
  <c r="V35" i="8" s="1"/>
  <c r="O18" i="8"/>
  <c r="U18" i="8" s="1"/>
  <c r="N7" i="8"/>
  <c r="T7" i="8" s="1"/>
  <c r="T8" i="8" s="1"/>
  <c r="P56" i="8"/>
  <c r="V55" i="8" s="1"/>
  <c r="S46" i="8" l="1"/>
  <c r="S28" i="8"/>
  <c r="S18" i="8"/>
  <c r="K18" i="8"/>
  <c r="S16" i="8" s="1"/>
  <c r="S17" i="8" s="1"/>
  <c r="K9" i="8"/>
  <c r="S64" i="8"/>
  <c r="S27" i="8"/>
  <c r="K54" i="8"/>
  <c r="S52" i="8" s="1"/>
  <c r="S53" i="8" s="1"/>
  <c r="S10" i="8"/>
  <c r="S45" i="8"/>
  <c r="S7" i="8" l="1"/>
  <c r="S8" i="8" s="1"/>
  <c r="M2" i="8"/>
  <c r="D2" i="9" s="1"/>
</calcChain>
</file>

<file path=xl/sharedStrings.xml><?xml version="1.0" encoding="utf-8"?>
<sst xmlns="http://schemas.openxmlformats.org/spreadsheetml/2006/main" count="1243" uniqueCount="549">
  <si>
    <t>Grading</t>
  </si>
  <si>
    <t>Step 1: Establish strong company management systems</t>
  </si>
  <si>
    <t>Ensure that the supply chain policy is consistent with the standards provided in Annex II of the Guidance.</t>
  </si>
  <si>
    <t>Ensure internal accountability with respect to the implementation of the supply chain due diligence process.</t>
  </si>
  <si>
    <t>Seek to support and build capacities of suppliers to improve risk management performance and comply with the company's supply chain policy.</t>
  </si>
  <si>
    <t>Step 2: Identify and assess risks in the supply chain</t>
  </si>
  <si>
    <t>Step 3: Design and implement a strategy to respond to identified risks</t>
  </si>
  <si>
    <t>Overarching due diligence principles</t>
  </si>
  <si>
    <t>Fully Aligned</t>
  </si>
  <si>
    <t>Not Aligned</t>
  </si>
  <si>
    <t>OECD Due Diligence Alignment Assessment Tool</t>
  </si>
  <si>
    <t>Assess risks against the requirements of the company's supply chain policy (consistent with Annex II), the relevant Supplement of the Guidance, national laws and other relevant legal instruments. Any reasonable inconsistency between these requirements and the information obtained through due diligence should constitute a risk.</t>
  </si>
  <si>
    <t>Step 4: Carry out independent third party audit of supply chain due diligence at identified points in the supply chain</t>
  </si>
  <si>
    <t>Step 5: Report on supply chain due diligence</t>
  </si>
  <si>
    <t>Due diligence is risk-based</t>
  </si>
  <si>
    <t>Due diligence is undertaken in good faith</t>
  </si>
  <si>
    <t>Due diligence is global in scope</t>
  </si>
  <si>
    <t>Overarching due diligence principles within Programme standards and guidance</t>
  </si>
  <si>
    <t>Partially Aligned</t>
  </si>
  <si>
    <t>Requirements that Programmes set for auditors</t>
  </si>
  <si>
    <t>Mineral</t>
  </si>
  <si>
    <t>All</t>
  </si>
  <si>
    <t>Gold only</t>
  </si>
  <si>
    <t>3T only</t>
  </si>
  <si>
    <t>Step 4.B.1 p109</t>
  </si>
  <si>
    <t>Step 1.C.5.3 p39</t>
  </si>
  <si>
    <t>Programmes that provide support for downstream companies should collect and process information from suppliers, including smelters/refiners, on due diligence in the supply chains of minerals from conflict-affected or high risk areas.</t>
  </si>
  <si>
    <t>Step 4.B.2 p50, Step 4.B.2 p109</t>
  </si>
  <si>
    <t>Step 4.B.2 p50, Step 4.A.3c p107, Step 4.B.3 p109</t>
  </si>
  <si>
    <t>Step 4.B.2 p51, Step 4.B.4 p109</t>
  </si>
  <si>
    <t>Step 4.B.2 p51, Step 1.B.3 p72</t>
  </si>
  <si>
    <t>Step 1.E.2 p40, Step 4.B.2 p51, Step 1.E.2 p74</t>
  </si>
  <si>
    <t>Commit to designing measureable improvement plans with suppliers, involving external stakeholders such as government or civil society as appropriate.</t>
  </si>
  <si>
    <t>Step 1.C.2 p73</t>
  </si>
  <si>
    <t>Cooperate fully and transparently with law enforcement agencies regarding gold transactions. Provide customs officials with access to complete information on all international shipments.</t>
  </si>
  <si>
    <t>Step 1.C.4 p73</t>
  </si>
  <si>
    <t>Aim to establish long-term relationships with suppliers in order to build responsible sourcing relationships with them.</t>
  </si>
  <si>
    <t>Step 1.D.1 p40 &amp; 74</t>
  </si>
  <si>
    <t>Step 1.D.4 p40, Step 1.D.5 p74</t>
  </si>
  <si>
    <t>Step 2.II.B p43</t>
  </si>
  <si>
    <t>Step 2.II.D p43</t>
  </si>
  <si>
    <t>Step 1.II.B.5 p76</t>
  </si>
  <si>
    <t>Step 1.II.B.3/4 p75, Step 1.II.C.3/4 p76</t>
  </si>
  <si>
    <t>Step 1.II.A p75, Step 1.II.B p75, Step 1.II.C p76</t>
  </si>
  <si>
    <t xml:space="preserve">Bullion banks should maintain inventories in such a way that gold from refineries with due diligence practices verified to be consistent with the Guidance can be identified and provided to downstream companies.  </t>
  </si>
  <si>
    <t>Step 2.I.B p79</t>
  </si>
  <si>
    <t>For gold mined by or purchased from medium and large-scale mining operations determine risk through evidence gathered with reference to the criteria set out in the Supplement.</t>
  </si>
  <si>
    <t>Step 2.I.B p41, Step 2.I.C.2 p80, Step 2.II.C.2 p89</t>
  </si>
  <si>
    <t>For mined gold, obtain evidence of the factual circumstances of gold extraction, trade, handling and export, having regard to the differences between LSM and ASM gold and the relevant criteria for each provided in the Supplement.</t>
  </si>
  <si>
    <t>For recyclable gold, collect additional information from red flagged supply chains, prioritising higher risk persons, places and transactions with regard to the risk factors and testing activities described in the Supplement.</t>
  </si>
  <si>
    <t>Step 2.II.A p43, Step 2.III.A p97</t>
  </si>
  <si>
    <t>Step 2.II.C p43, Step 2.III.C p98</t>
  </si>
  <si>
    <t>Report findings of risk assessment to designated senior management, outlining the information gathered and the actual and potential risks identified in the supply chain risk assessment.</t>
  </si>
  <si>
    <t>Enhance engagement with suppliers and strengthen internal controls, having regard to the specific measures for upstream and downstream companies provided in the Supplement.</t>
  </si>
  <si>
    <t>Step 3.I/II.B p99/103</t>
  </si>
  <si>
    <t>Step 3.I.C.2c p101</t>
  </si>
  <si>
    <t>Step 3.II.C.1 p103</t>
  </si>
  <si>
    <t>Audit scope covers all of the smelter/refiner's business activities and management processes related to mineral supply chain due diligence.</t>
  </si>
  <si>
    <t>Step 4.A.1 p47, Step 4.A.1 p106</t>
  </si>
  <si>
    <t>Step 4.A.2 p47, Step 4.A.2 p107</t>
  </si>
  <si>
    <t>Auditors are required to be independent of the smelter/refiner and its supply chain, both with respect to business or financial relationships and with any services provided to the auditee company or its supply chain relating to due diligence practices.</t>
  </si>
  <si>
    <t>Step 4.A.3 p47, Step 4.A.3 p107</t>
  </si>
  <si>
    <t>Step 4.A.4 p48, Step 4.A.4 p107</t>
  </si>
  <si>
    <t xml:space="preserve">Auditors should be technically competent with appropriate mineral supply chain knowledge, as described in the Supplements. </t>
  </si>
  <si>
    <t xml:space="preserve">Step 4.A.4 p48, Step 4.A.4 p108 </t>
  </si>
  <si>
    <t>Audit activities should include audit preparation, document review, in-site investigations, risk-based sampling of due diligence records and data, and audit conclusions, as described in the Guidance.</t>
  </si>
  <si>
    <t>Annually report, or integrate into annual sustainability or corporate responsibility reports, information on supply chain due diligence.</t>
  </si>
  <si>
    <t>Step 5.A.1 p52, Step 5.A.1 p111</t>
  </si>
  <si>
    <t>Step 5.A.2 p53</t>
  </si>
  <si>
    <t>Step 5.A.2 p112</t>
  </si>
  <si>
    <t>Reference in Guidance</t>
  </si>
  <si>
    <t>A</t>
  </si>
  <si>
    <t>B</t>
  </si>
  <si>
    <t>A.1</t>
  </si>
  <si>
    <t>A.2</t>
  </si>
  <si>
    <t>A.3</t>
  </si>
  <si>
    <t>A.4</t>
  </si>
  <si>
    <t>A.5</t>
  </si>
  <si>
    <t>A.6</t>
  </si>
  <si>
    <t>B.6</t>
  </si>
  <si>
    <t>A.7</t>
  </si>
  <si>
    <t>A.8</t>
  </si>
  <si>
    <t>A.9</t>
  </si>
  <si>
    <t>A.10</t>
  </si>
  <si>
    <t>B.10</t>
  </si>
  <si>
    <t>A.11</t>
  </si>
  <si>
    <t>A.12</t>
  </si>
  <si>
    <t>B.1</t>
  </si>
  <si>
    <t>B.3</t>
  </si>
  <si>
    <t>B.7</t>
  </si>
  <si>
    <t>B.2</t>
  </si>
  <si>
    <t>B.4</t>
  </si>
  <si>
    <t>B.5</t>
  </si>
  <si>
    <t>B.8</t>
  </si>
  <si>
    <t>B.9</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</si>
  <si>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</si>
  <si>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</si>
  <si>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</si>
  <si>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</si>
  <si>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</si>
  <si>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</si>
  <si>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</si>
  <si>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</si>
  <si>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</si>
  <si>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</si>
  <si>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</si>
  <si>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</si>
  <si>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</si>
  <si>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</si>
  <si>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</si>
  <si>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</si>
  <si>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</si>
  <si>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</si>
  <si>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</si>
  <si>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</si>
  <si>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</si>
  <si>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</si>
  <si>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</si>
  <si>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</si>
  <si>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</si>
  <si>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</si>
  <si>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</si>
  <si>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</si>
  <si>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</si>
  <si>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</si>
  <si>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</si>
  <si>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</si>
  <si>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</si>
  <si>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</si>
  <si>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</si>
  <si>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</si>
  <si>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</si>
  <si>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</si>
  <si>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</si>
  <si>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</si>
  <si>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</si>
  <si>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</si>
  <si>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</si>
  <si>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</si>
  <si>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</si>
  <si>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</si>
  <si>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</si>
  <si>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</si>
  <si>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</si>
  <si>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</si>
  <si>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</si>
  <si>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</si>
  <si>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</si>
  <si>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</si>
  <si>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</si>
  <si>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</si>
  <si>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</si>
  <si>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</si>
  <si>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Stakeholder engagement</t>
  </si>
  <si>
    <t>Transparency</t>
  </si>
  <si>
    <t>Responsiveness</t>
  </si>
  <si>
    <t>Audit governance</t>
  </si>
  <si>
    <t>Audit standards and guidance</t>
  </si>
  <si>
    <t>Programme internal governance</t>
  </si>
  <si>
    <t>Implementation aspect</t>
  </si>
  <si>
    <t>The Programme requires audits to be undertaken in accordance with recognised global standards (e.g. ISO19011, ISAE 3000).</t>
  </si>
  <si>
    <t>p63, Step 3 p44/99</t>
  </si>
  <si>
    <t>Companies are responsible for ensuring that appropriate due diligence is undertaken</t>
  </si>
  <si>
    <t>Review of Programme governance and management</t>
  </si>
  <si>
    <t>The following questions assess the governance and management of the Programme. They do not inform judgements on alignment of Programmes with the OECD Due Diligence Guidance. The questions will, however, form the basis for providing feedback within the report on the extent to which the intentions, spirit and principles of the Guidance - beyond the formal recommendations - have been incorporated into the ways in which industry programmes have been established and are managed. This Programme governance review section also includes a number of questions relating to good practice in organisational governance and in audit programmes.</t>
  </si>
  <si>
    <t>The Programme maintains an up-to-date list of approved auditors.</t>
  </si>
  <si>
    <t>The Programme requires auditors to utilise sufficient and appropriate evidence to form their conclusions.</t>
  </si>
  <si>
    <t xml:space="preserve">The Programme provides guidance to auditors and companies on the identification and handling of non-conformance findings. This includes guidance - without impairing auditors' professional judgement - on the distinction between major and minor non-conformance (or high, medium or low risks). </t>
  </si>
  <si>
    <t>C</t>
  </si>
  <si>
    <t>Specific responsibilities of Programmes</t>
  </si>
  <si>
    <t>C.1</t>
  </si>
  <si>
    <t>C.2</t>
  </si>
  <si>
    <t>C.3</t>
  </si>
  <si>
    <t>C.4</t>
  </si>
  <si>
    <t>C.5</t>
  </si>
  <si>
    <t>C.6</t>
  </si>
  <si>
    <t>C.7</t>
  </si>
  <si>
    <t>C.8</t>
  </si>
  <si>
    <t>C.9</t>
  </si>
  <si>
    <t>C.10</t>
  </si>
  <si>
    <t>Accredit the auditors who may perform audits under the Programme.</t>
  </si>
  <si>
    <t>Draft Audit Standards in accordance with the recommendations of the Guidance.</t>
  </si>
  <si>
    <t xml:space="preserve">The Programme has defined its expectations for the timeliness and completion of corrective actions or non-conformance findings that are identified through a company's audit against the Programme requirements. </t>
  </si>
  <si>
    <t>The Programme requires auditors to be independent of auditees and has defined its definition of independence with reference to recognised global standards (e.g. ISO 19011, ISAE 3000)</t>
  </si>
  <si>
    <t>Requirements set by Programmes for those companies subject to audit under the Programme:</t>
  </si>
  <si>
    <t>Establish the necessary organisational structure and communication processes that will ensure critical information about supply chain due diligence, including the company's policy, reaches relevant employees and suppliers.</t>
  </si>
  <si>
    <r>
      <rPr>
        <i/>
        <sz val="9"/>
        <rFont val="Segoe UI"/>
        <family val="2"/>
      </rPr>
      <t>For all upstream companies</t>
    </r>
    <r>
      <rPr>
        <sz val="9"/>
        <rFont val="Segoe UI"/>
        <family val="2"/>
      </rPr>
      <t>: Support the implementation of the principles and criteria of the Extractive Industry Transparency Initiative (EITI).</t>
    </r>
  </si>
  <si>
    <r>
      <rPr>
        <i/>
        <sz val="9"/>
        <rFont val="Segoe UI"/>
        <family val="2"/>
      </rPr>
      <t>For all downstream companies</t>
    </r>
    <r>
      <rPr>
        <sz val="9"/>
        <rFont val="Segoe UI"/>
        <family val="2"/>
      </rPr>
      <t>: Introduce a supply chain transparency system that allows the identification of smelters/refiners in the mineral supply chain and, for minerals from red-flagged locations, provides the identification of all countries of origin, transport and transit for the minerals in the supply chains of each smelter/refiner.</t>
    </r>
  </si>
  <si>
    <r>
      <rPr>
        <i/>
        <sz val="9"/>
        <rFont val="Segoe UI"/>
        <family val="2"/>
      </rPr>
      <t>For gold exporters, recyclers and traders</t>
    </r>
    <r>
      <rPr>
        <sz val="9"/>
        <rFont val="Segoe UI"/>
        <family val="2"/>
      </rPr>
      <t>: Seek to deal directly with legitimate ASM producers or their representatives where possible.</t>
    </r>
  </si>
  <si>
    <t>Step 2.I/II.B/C p41/42/43, Step 2.I.C.1 p80</t>
  </si>
  <si>
    <r>
      <rPr>
        <i/>
        <sz val="9"/>
        <rFont val="Segoe UI"/>
        <family val="2"/>
      </rPr>
      <t>For downstream companies</t>
    </r>
    <r>
      <rPr>
        <sz val="9"/>
        <rFont val="Segoe UI"/>
        <family val="2"/>
      </rPr>
      <t>: Use best efforts to identify the smelters/refiners in their supply chains.</t>
    </r>
  </si>
  <si>
    <r>
      <rPr>
        <i/>
        <sz val="9"/>
        <rFont val="Segoe UI"/>
        <family val="2"/>
      </rPr>
      <t>For downstream companies</t>
    </r>
    <r>
      <rPr>
        <sz val="9"/>
        <rFont val="Segoe UI"/>
        <family val="2"/>
      </rPr>
      <t>: Obtain from smelters/refiners in their supply chains details of countries of mineral origin, transit and transportation routes from the mine to the smelter/refiner.</t>
    </r>
  </si>
  <si>
    <r>
      <rPr>
        <i/>
        <sz val="9"/>
        <rFont val="Segoe UI"/>
        <family val="2"/>
      </rPr>
      <t>For downstream companies</t>
    </r>
    <r>
      <rPr>
        <sz val="9"/>
        <rFont val="Segoe UI"/>
        <family val="2"/>
      </rPr>
      <t>: Determine whether refiners have, or reasonably should have, identified red flags in their supply chain.</t>
    </r>
  </si>
  <si>
    <r>
      <rPr>
        <i/>
        <sz val="9"/>
        <rFont val="Segoe UI"/>
        <family val="2"/>
      </rPr>
      <t>For downstream companies</t>
    </r>
    <r>
      <rPr>
        <sz val="9"/>
        <rFont val="Segoe UI"/>
        <family val="2"/>
      </rPr>
      <t>: Where necessary, undertake spot checks at the smelter/refiner's facilities.</t>
    </r>
  </si>
  <si>
    <r>
      <rPr>
        <i/>
        <sz val="9"/>
        <rFont val="Segoe UI"/>
        <family val="2"/>
      </rPr>
      <t>For downstream companies</t>
    </r>
    <r>
      <rPr>
        <sz val="9"/>
        <rFont val="Segoe UI"/>
        <family val="2"/>
      </rPr>
      <t>:  Companies that have been unable to identify refiners in their supply chain(s) should devise a risk management plan that will enable them to demonstrate significant measureable improvement in doing so.</t>
    </r>
  </si>
  <si>
    <r>
      <rPr>
        <i/>
        <sz val="9"/>
        <rFont val="Segoe UI"/>
        <family val="2"/>
      </rPr>
      <t>For downstream companies</t>
    </r>
    <r>
      <rPr>
        <sz val="9"/>
        <rFont val="Segoe UI"/>
        <family val="2"/>
      </rPr>
      <t>: Companies should take immediate steps to disengage with a refiner if the refiner has not immediately suspended or discontinued engagement with its suppliers where reasonable risks of serious abuses or direct or indirect support to non-state armed groups exist.</t>
    </r>
  </si>
  <si>
    <t xml:space="preserve">Maintain ongoing risk monitoring, evaluate the effectiveness of risk mitigation efforts and undertake additional fact and risk assessments as required, for example following changes to the supply chain. </t>
  </si>
  <si>
    <t>The audit criteria assess the conformity of the smelter/refiner's due diligence practices against the requirements of a standard based on the Guidance.</t>
  </si>
  <si>
    <r>
      <rPr>
        <i/>
        <sz val="9"/>
        <rFont val="Segoe UI"/>
        <family val="2"/>
      </rPr>
      <t>For downstream companies</t>
    </r>
    <r>
      <rPr>
        <sz val="9"/>
        <rFont val="Segoe UI"/>
        <family val="2"/>
      </rPr>
      <t>: The report should describe the company's management systems, the methodology and results of the risk assessment and the steps taken to manage risks, consistent with the specific content described in the Supplement.</t>
    </r>
  </si>
  <si>
    <t>Provide training to companies and/or their suppliers on due diligence management systems and processes.</t>
  </si>
  <si>
    <t>Publish summary audit reports of smelters/refiners that include: (a) Smelter/refiner details, date of the audit and the audit period, (b) Audit activities and methodology and (c) Audit conclusions.</t>
  </si>
  <si>
    <t>The Programme has established a functioning and accessible grievance mechanism that enables stakeholders to raise concerns relating to the Programme itself (i.e. not just issues in companies' supply chains).</t>
  </si>
  <si>
    <t xml:space="preserve">The Programme has procedures in place to follow up and address grievances brought to it in a timely manner (whether relating to supply chain issues or the Programme itself). </t>
  </si>
  <si>
    <t>The Programme involves/has involved external stakeholders (e.g. civil society, regulators) in the development and oversight of the due diligence, reporting and auditing requirements, including in risk mitigation efforts as set out in Step 3 of the Guidance.</t>
  </si>
  <si>
    <t xml:space="preserve">The Programme regularly participates in relevant public forums (whether through media or events such as conferences) where it provides information about its responsible supply chain programme, including the risks it identifies in the supply chains of companies within the Programme and on mitigation strategies that are being effectively deployed to address these risks. </t>
  </si>
  <si>
    <t>Programme aims and objectives</t>
  </si>
  <si>
    <t>The Programme encourages mutual recognition - subject to appropriate quality control - of other responsible sourcing Programmes, both vertically (at different stages of the supply chain) and horizontally (with the same or similar scope).</t>
  </si>
  <si>
    <t xml:space="preserve">The Programme has an effective process for communicating details of incidents or emerging risks to companies, auditors and other relevant stakeholders in a timely manner in order to support companies in performing their own supply chain due diligence activities. </t>
  </si>
  <si>
    <t>The Programme has a process for regular review and, as necessary, updating of its guidance and requirements for companies and auditors.</t>
  </si>
  <si>
    <t>The Programme has a regular communications programme through which it informs companies and other relevant stakeholders of relevant developments in its responsible sourcing scheme, including updates to standards or guidance documents.</t>
  </si>
  <si>
    <r>
      <t xml:space="preserve">Where an audit finds non-conformance issues, the Programme requires companies to submit an action plan to the Programme. Actions to address major non-conformance findings are monitored by the Programme and sanctions applied (e.g. delisting/exclusion) if such issues are not addressed to the Programme's satisfaction within 6 months of the date of the finding. </t>
    </r>
    <r>
      <rPr>
        <i/>
        <sz val="9"/>
        <color rgb="FFFF0000"/>
        <rFont val="Segoe UI"/>
        <family val="2"/>
      </rPr>
      <t/>
    </r>
  </si>
  <si>
    <t>Programme communications (whether private with individual companies or public) demonstrate that the Programme does not have unrealistic expectations in relation to the due diligence activities and performance of companies within the Programme (e.g. an acceptance of failings/challenges following good faith and reasonable efforts, provided there is commitment to improve within an agreed timeframe).</t>
  </si>
  <si>
    <t>The Programme has a process for validating the credentials and suitability of auditors. Only auditors that have been approved by the Programme can undertake audits of company conformance with the Programme's responsible sourcing requirements.</t>
  </si>
  <si>
    <t>Where the Programme has a process for review and approval of company's audits or their audited reports, mechanisms have been established to ensure that the Programme's review/approval activities are undertaken in a timely fashion.</t>
  </si>
  <si>
    <t>Where the Programme has a process for review and approval of company's audits or their audited reports, mechanisms have been established to ensure that the Programme's review/approval activities are transparent and free of any potential conflicts of interest.</t>
  </si>
  <si>
    <t>The Programme requires auditors to develop an understanding of the auditee company's business and supply chain.</t>
  </si>
  <si>
    <t>The Programme requires auditors to develop risk-based audit testing/sampling strategies that consider: (a) inherent risks, (b) control risks and (c) detection risks.*</t>
  </si>
  <si>
    <t>The Programme requires auditors to apply materiality in the design and execution of their audit testing/sampling strategies.</t>
  </si>
  <si>
    <t>The Programme publicly provides details of its own internal governance structure, staffing, resources and oversight mechanisms.</t>
  </si>
  <si>
    <t>The Programme maintains an up-to-date, publicly available, list of companies who are currently in conformance with the Programme's requirements.</t>
  </si>
  <si>
    <t>The Programme maintains an up-to-date, publicly available, list of companies who have been disqualified/suspended for failure to meet the Programme's requirements.</t>
  </si>
  <si>
    <t xml:space="preserve">Programmes proactively encourage transparent disclosure by companies of challenges, identified risks and mitigation plans.  </t>
  </si>
  <si>
    <t xml:space="preserve">The Programme has given consideration to where there could be actual or perceived conflicts of interest between Programme management personnel and companies, and has established processes to manage potential conflicts of interest. </t>
  </si>
  <si>
    <t>The Programme has documented internal procedures for the vetting of prospective companies and auditors wishing to join or be accredited by the Programme.</t>
  </si>
  <si>
    <t xml:space="preserve">Key decisions relating to the management of the Programme, particularly decisions relating to the performance of companies or auditors within the Programme, are internally documented. </t>
  </si>
  <si>
    <t>The Programme encourages companies to provide sufficient details within their reports to enable performance over time to be measured by external stakeholders.</t>
  </si>
  <si>
    <t>The Programme actively supports implementation the Appendix on 'Suggested measures to create economic and development opportunities for artisanal and small-scale miners'.</t>
  </si>
  <si>
    <t>The Programme publicly reports on its evaluations of whether it is meeting its own aims and objectives in relation to responsible sourcing practices.</t>
  </si>
  <si>
    <t>Annex II footnote 8/10 p23/24, Step 3.I/II.C p101/104</t>
  </si>
  <si>
    <t>The Programme has established processes for monitoring and evaluating whether the Programme itself is meeting its own aims and objectives in relation to responsible sourcing practices within the industry sector in which it operates.</t>
  </si>
  <si>
    <r>
      <t xml:space="preserve">* These are the three components of audit risk. </t>
    </r>
    <r>
      <rPr>
        <b/>
        <sz val="9"/>
        <rFont val="Segoe UI"/>
        <family val="2"/>
      </rPr>
      <t>Inherent risk</t>
    </r>
    <r>
      <rPr>
        <sz val="9"/>
        <rFont val="Segoe UI"/>
        <family val="2"/>
      </rPr>
      <t xml:space="preserve"> is the risk involved in a particular type of business activity or transaction (for example, there is more inherent risk that the production of a mineral may be linked to the financing of non-state armed groups if that mineral is being sourced from a region where non-state armed groups are known to be operating). </t>
    </r>
    <r>
      <rPr>
        <b/>
        <sz val="9"/>
        <rFont val="Segoe UI"/>
        <family val="2"/>
      </rPr>
      <t>Control risk</t>
    </r>
    <r>
      <rPr>
        <sz val="9"/>
        <rFont val="Segoe UI"/>
        <family val="2"/>
      </rPr>
      <t xml:space="preserve"> is the risk that an entity's internal control mechanism may have failed and therefore not detected or prevented the issue in question from occurring (for example, there would be a control risk if a company's vetting of suppliers was poorly or inconsistently documented). </t>
    </r>
    <r>
      <rPr>
        <b/>
        <sz val="9"/>
        <rFont val="Segoe UI"/>
        <family val="2"/>
      </rPr>
      <t>Detection risk</t>
    </r>
    <r>
      <rPr>
        <sz val="9"/>
        <rFont val="Segoe UI"/>
        <family val="2"/>
      </rPr>
      <t xml:space="preserve"> is the probability that the audit activities may fail to detect a significant error or fraudulent reporting (for example, there would be a detection risk if an auditor only has a limited amount of time in which to conclude whether due diligence procedures have been correctly followed when there are a high volume of transactions, or if important data/facts/evidence have been intentionally hidden from the auditor). </t>
    </r>
  </si>
  <si>
    <t xml:space="preserve">All organisations that are considered members of the Programme (regardless of whether they are subject to audit) are required by the Programme to commit to implementing the OECD Due Diligence Guidance. </t>
  </si>
  <si>
    <t>Membership requirements and/or conditions of certification/accreditation</t>
  </si>
  <si>
    <t>A third party audit that verifies a company's conformance with all of the requirements of the Programme's responsible sourcing scheme is required for companies at identified points in the supply chain (as determined by the Guidance) to be considered accredited or certified by the Programme.</t>
  </si>
  <si>
    <t>N/A</t>
  </si>
  <si>
    <t>Count</t>
  </si>
  <si>
    <t>Score</t>
  </si>
  <si>
    <t>Sum</t>
  </si>
  <si>
    <t>Max</t>
  </si>
  <si>
    <t>No. of Fully Aligned</t>
  </si>
  <si>
    <t>% of Fully Aligned</t>
  </si>
  <si>
    <t>No. of Partially Aligned</t>
  </si>
  <si>
    <t>% of Partially Aligned</t>
  </si>
  <si>
    <t>No. of Not Aligned</t>
  </si>
  <si>
    <t>% of Not Aligned</t>
  </si>
  <si>
    <t>Overall alignment with five-step framework</t>
  </si>
  <si>
    <t>Step 4: Carry out an independent audit at identified points in the supply chain</t>
  </si>
  <si>
    <t>Overall</t>
  </si>
  <si>
    <t>Alignment</t>
  </si>
  <si>
    <t>Standards</t>
  </si>
  <si>
    <t>Implementation</t>
  </si>
  <si>
    <t>Data</t>
  </si>
  <si>
    <t>Number of assessment criteria</t>
  </si>
  <si>
    <r>
      <rPr>
        <i/>
        <sz val="9"/>
        <rFont val="Segoe UI"/>
        <family val="2"/>
      </rPr>
      <t>For upstream companies</t>
    </r>
    <r>
      <rPr>
        <sz val="9"/>
        <rFont val="Segoe UI"/>
        <family val="2"/>
      </rPr>
      <t>: Publish the supply chain risk assessment and the supply chain management plan, with due regard to business confidentiality and other competitive concerns, and make them available to external stakeholders as set out in the relevant Supplement.</t>
    </r>
  </si>
  <si>
    <t>Step 3.B.2b p45</t>
  </si>
  <si>
    <t>B.70</t>
  </si>
  <si>
    <t>Fully addressed</t>
  </si>
  <si>
    <t>Improvement opportunity</t>
  </si>
  <si>
    <t>Not addressed</t>
  </si>
  <si>
    <t>Rating</t>
  </si>
  <si>
    <t>Programme governance review</t>
  </si>
  <si>
    <t>No. of Fully addressed</t>
  </si>
  <si>
    <t>% of Fully addressed</t>
  </si>
  <si>
    <t>% of Improvement opportunity</t>
  </si>
  <si>
    <t>No. of Improvement opportunity</t>
  </si>
  <si>
    <t>No. of Not addressed</t>
  </si>
  <si>
    <t>% of Not addressed</t>
  </si>
  <si>
    <t>Alignment of Programme requirements with the five-step due diligence framework</t>
  </si>
  <si>
    <t xml:space="preserve">OVERALL RATING: </t>
  </si>
  <si>
    <t>Provide or facilitate access to a grievance mechanism that allows any impacted stakeholder to voice concerns relating to the extraction and supply chain activities of the relevant mineral(s) covered by the Programme.</t>
  </si>
  <si>
    <t>Rating for Implementation</t>
  </si>
  <si>
    <t>RATING</t>
  </si>
  <si>
    <t>Rating for policies and standards</t>
  </si>
  <si>
    <t>Implement</t>
  </si>
  <si>
    <t xml:space="preserve">Overall </t>
  </si>
  <si>
    <t>Overall rating:</t>
  </si>
  <si>
    <t>Key definitions</t>
  </si>
  <si>
    <t>Completing the Alignment Assessment section</t>
  </si>
  <si>
    <t>The criterion is not addressed in the programme's policies, standards, procedures or other formal documentation.</t>
  </si>
  <si>
    <t>Rating for implementation</t>
  </si>
  <si>
    <t>Kumi Consulting</t>
  </si>
  <si>
    <t xml:space="preserve">In addition to the above ratings, there is also the option of Not Applicable ('N/A'). This option should be selected only where the criterion is not relevant due to the mineral type or the stage of the supply chain that is covered by the programme. Where the option of 'N/A' is selected, this must be the case for both 'Policies and standards' and 'Implementation' for the criterion under question (an error message will appear if this is not done).  </t>
  </si>
  <si>
    <t>Completing the Programme governance review section</t>
  </si>
  <si>
    <t>The criterion is partially addressed or inconsistently applied in the programme's policies, standards, procedures or management activities.</t>
  </si>
  <si>
    <t>The criterion is not addressed in the programme's policies, standards, procedures or management activities.</t>
  </si>
  <si>
    <t xml:space="preserve">For further guidance please refer to the Alignment Assessment Methodology document. </t>
  </si>
  <si>
    <t>Responsibility for determining the actions that a company undertakes in response to identified risks rests with the company's management.</t>
  </si>
  <si>
    <t xml:space="preserve">Ensure that sufficient resources are made available  to support the operation and monitoring of supply chain due diligence processes, taking into account company size, location and circumstances. </t>
  </si>
  <si>
    <t>Assist suppliers in building due diligence capacities and provide training as appropriate to employees and suppliers on the policy and its practical application.</t>
  </si>
  <si>
    <t>Step 1.C.1.1 p37, Footnote 12 p40</t>
  </si>
  <si>
    <r>
      <rPr>
        <i/>
        <sz val="9"/>
        <rFont val="Segoe UI"/>
        <family val="2"/>
      </rPr>
      <t>For local mineral exporters</t>
    </r>
    <r>
      <rPr>
        <sz val="9"/>
        <rFont val="Segoe UI"/>
        <family val="2"/>
      </rPr>
      <t xml:space="preserve">: Collect and disclose information on taxes/payments and details of mineral origin and transportation as set out in the 3T Supplement (taking account of business confidentiality and competitive concerns). </t>
    </r>
  </si>
  <si>
    <t>Step 1.C.2.2 p38, Footnote 12 p40</t>
  </si>
  <si>
    <t>Step 1.C.4.1/2 p38/39, Footnote 12 p40</t>
  </si>
  <si>
    <t xml:space="preserve">Communicate to suppliers the company's expectation that suppliers will undertake mineral supply chain due diligence and risk management consistent with the standards defined in Annex II of the Guidance. </t>
  </si>
  <si>
    <t xml:space="preserve">Manage the identified risks by either: (i) continuing to trade but with measurable risk mitigation, (ii) temporarily suspending trade while mitigation is put in place, or (iii) ceasing trade with the relevant supplier. In doing so have regard to the specific recommendations of the relevant Supplements. </t>
  </si>
  <si>
    <t>Consult with suppliers and affected stakeholders to agree on the strategy for measurable risk mitigation in the risk management plan.</t>
  </si>
  <si>
    <r>
      <rPr>
        <i/>
        <sz val="9"/>
        <rFont val="Segoe UI"/>
        <family val="2"/>
      </rPr>
      <t>For upstream companies</t>
    </r>
    <r>
      <rPr>
        <sz val="9"/>
        <rFont val="Segoe UI"/>
        <family val="2"/>
      </rPr>
      <t xml:space="preserve">: Implement, monitor and track performance of risk mitigation in cooperation/consultation with local and central authorities and other relevant stakeholders. Consider establishing or supporting community-based networks to monitor risk mitigation. </t>
    </r>
  </si>
  <si>
    <t>Step 5.A.3 p53/p113</t>
  </si>
  <si>
    <t>Support companies sourcing minerals from red flagged operations in establishing on-the-ground assessment teams with appropriate capabilities and access rights as set out in the Guidance.</t>
  </si>
  <si>
    <t>B.69</t>
  </si>
  <si>
    <t>Step 3.C.1 p46, Step 3.I.D p102</t>
  </si>
  <si>
    <t>Step 1.C.1 p37, Step 1.C.2/3 p38, Step 1.C.2c and footnote 14, p73</t>
  </si>
  <si>
    <t>Undertake due diligence on the ownership (including beneficial ownership) and corporate structure of refiners/smelters seeking accreditation/certification or membership status under the Programme.</t>
  </si>
  <si>
    <t>Step 2.A p18, p32, Step 2.I.B p41, Step 2.I.C p80, Step 2.C.2 p81, Step 2.II.C p89</t>
  </si>
  <si>
    <t>Assessment results and overall conclusion</t>
  </si>
  <si>
    <t>(Section A = 100%) + (Sections B and C = 80% or higher) + (no 'Not Aligned' criteria)</t>
  </si>
  <si>
    <t>All other combinations between Fully Aligned and Not Aligned</t>
  </si>
  <si>
    <t>(Section A = &lt;50%) OR (Sections B and C = 20% or higher of criteria are 'Not Aligned')</t>
  </si>
  <si>
    <t>The Programme states clearly that the use of Industry Programmes, Institutionalised Mechanisms or multi-stakeholder initiatives does not release companies from being responsible for the scope and quality of due diligence in their own supply chains and for reporting on the due diligence that is undertaken in their supply chains.</t>
  </si>
  <si>
    <r>
      <rPr>
        <i/>
        <sz val="9"/>
        <color theme="1"/>
        <rFont val="Segoe UI"/>
        <family val="2"/>
      </rPr>
      <t>For all upstream companies (including smelters/refiners)</t>
    </r>
    <r>
      <rPr>
        <sz val="9"/>
        <color theme="1"/>
        <rFont val="Segoe UI"/>
        <family val="2"/>
      </rPr>
      <t>: The report should describe the company's management systems, the methodology and results of the risk assessment and the steps taken to manage risks, consistent with the specific content described in the Guidance. The report should be published.</t>
    </r>
  </si>
  <si>
    <r>
      <rPr>
        <i/>
        <sz val="9"/>
        <color theme="1"/>
        <rFont val="Segoe UI"/>
        <family val="2"/>
      </rPr>
      <t>For smelters/refiners</t>
    </r>
    <r>
      <rPr>
        <sz val="9"/>
        <color theme="1"/>
        <rFont val="Segoe UI"/>
        <family val="2"/>
      </rPr>
      <t>: The audit reports should be published.</t>
    </r>
  </si>
  <si>
    <r>
      <rPr>
        <i/>
        <sz val="9"/>
        <color theme="1"/>
        <rFont val="Segoe UI"/>
        <family val="2"/>
      </rPr>
      <t>For gold refiners</t>
    </r>
    <r>
      <rPr>
        <sz val="9"/>
        <color theme="1"/>
        <rFont val="Segoe UI"/>
        <family val="2"/>
      </rPr>
      <t>: In addition to reporting on management systems, risk assessment and risk management as defined in the Supplement, refiners should publish the summary audit reports including details of audit dates, activities, methodology and conclusions (either directly or through cooperation with an Industry Programme or Institutionalised Mechanism).</t>
    </r>
  </si>
  <si>
    <t xml:space="preserve">The Programme has a mechanism for monitoring, tracking and sharing information - including between programmes, if appropriate - on incidents or emerging risks identified from company's risk assessments and other relevant sources that could create red flags for companies participating in the Programme. </t>
  </si>
  <si>
    <t>Upstream</t>
  </si>
  <si>
    <t>Downstream</t>
  </si>
  <si>
    <t>Step 1: Establish strong management systems</t>
  </si>
  <si>
    <t>Step 4: Independent third party audit of due diligence</t>
  </si>
  <si>
    <t>Mine site</t>
  </si>
  <si>
    <t>Export</t>
  </si>
  <si>
    <t>Smelting/refining</t>
  </si>
  <si>
    <t>Approved 3rd party</t>
  </si>
  <si>
    <t>Programme scope</t>
  </si>
  <si>
    <t>Out of scope</t>
  </si>
  <si>
    <t>Scope of the programme being evaluated</t>
  </si>
  <si>
    <t>Information about the programme being evaluated is to be recorded in this sheet within the Alignment Assessment tool, encompassing the following:</t>
  </si>
  <si>
    <t>1. Scope of programme</t>
  </si>
  <si>
    <t>2. Programme description</t>
  </si>
  <si>
    <t>3. Assessment period covered</t>
  </si>
  <si>
    <t>Assessor to describe the time period to which the assessment applies:</t>
  </si>
  <si>
    <r>
      <rPr>
        <i/>
        <sz val="9"/>
        <rFont val="Segoe UI"/>
        <family val="2"/>
      </rPr>
      <t>For downstream companies</t>
    </r>
    <r>
      <rPr>
        <sz val="9"/>
        <rFont val="Segoe UI"/>
        <family val="2"/>
      </rPr>
      <t xml:space="preserve">: Obtain evidence on the due diligence practices of the smelter/refiner, including information generated from on the ground assessments, and review this against the due diligence processes of the Guidance </t>
    </r>
  </si>
  <si>
    <t>Step 1.C.3.2 p38, Step 1.C.5.2-3 p39, Step 1.C.5 p73</t>
  </si>
  <si>
    <t>Transport/ trading</t>
  </si>
  <si>
    <t>Annex I.1.D p17, Step 1.D.3 p 40, Step 1.D.3 p74</t>
  </si>
  <si>
    <t>3T + Gold</t>
  </si>
  <si>
    <t>Step 1.B.2 p36, Step 1.B.2 p72</t>
  </si>
  <si>
    <t>Annex I Step 4 p19</t>
  </si>
  <si>
    <t>Step 1.II.E p77</t>
  </si>
  <si>
    <t xml:space="preserve">Downstream companies should request suppliers to identify the gold refiners in the supply chain and provide verification that the refiner(s) has conducted due diligence in accordance with the Guidance. </t>
  </si>
  <si>
    <t>The Programme explicitly recognises due diligence as an ongoing process to be undertaken by companies.</t>
  </si>
  <si>
    <r>
      <t>The Programme expects companies to proactively carry out due diligence and to react to changes of circumstances and risks in the supply chain.</t>
    </r>
    <r>
      <rPr>
        <strike/>
        <sz val="9"/>
        <color theme="8" tint="0.39997558519241921"/>
        <rFont val="Segoe UI"/>
        <family val="2"/>
      </rPr>
      <t/>
    </r>
  </si>
  <si>
    <t>Introduction p13, Step 1.c footnote 4 p 37, Step 3.D p46, p63, Step 3.I/II.E p102/105</t>
  </si>
  <si>
    <t>Due diligence is dynamic and improves over time</t>
  </si>
  <si>
    <t>Introduction p12, p15, p63</t>
  </si>
  <si>
    <t>Annex I Step 3 p18, p64</t>
  </si>
  <si>
    <t>The Programme expects companies to progressively improve their due diligence activities and risk management performance over time.</t>
  </si>
  <si>
    <r>
      <t xml:space="preserve">The Programme expects companies' due diligence activities to be guided by their </t>
    </r>
    <r>
      <rPr>
        <i/>
        <sz val="9"/>
        <rFont val="Segoe UI"/>
        <family val="2"/>
      </rPr>
      <t>own</t>
    </r>
    <r>
      <rPr>
        <sz val="9"/>
        <rFont val="Segoe UI"/>
        <family val="2"/>
      </rPr>
      <t xml:space="preserve"> risk assessments.</t>
    </r>
  </si>
  <si>
    <t>Introduction p13, Annex I Step 3 pp18,44, 99</t>
  </si>
  <si>
    <t>Annex I Step 1.A p18, Step 2.B p18, p20, p41, p86</t>
  </si>
  <si>
    <t>The programme expects that  the measures that a company takes to conduct due diligence should be commensurate to the severity and likelihood of the identified risks.</t>
  </si>
  <si>
    <t>Annex I, Step 3.B p18</t>
  </si>
  <si>
    <t xml:space="preserve">The programme includes in the definition of red flags considerations of location of mineral origin and transit, supplier characteristics and trade-related circumstances. </t>
  </si>
  <si>
    <t>The Programme explicitly recognizes that companies should use good faith and reasonable efforts in their due diligence, taking into account factors such as the size of the enterprise, the location of the activities, the situation in a particular country, the sector and nature of the products or services involved.</t>
  </si>
  <si>
    <t>Introduction p14, p64, p69, Step 2 pp78,79,86,97, Step 3.II.C.1 p103,p116</t>
  </si>
  <si>
    <t>Introduction p12, Annex II p20</t>
  </si>
  <si>
    <t>Adopt, and clearly communicate to suppliers and the public, a policy, applicable to the company and its suppliers, providing the principles and standards for identifying and managing the risks in the supply chain of minerals potentially from conflict-affected or high risk areas, against which the company will assess itself and the activities and relationships of suppliers.</t>
  </si>
  <si>
    <t>Annex I Step 1.A p17, Step 1.A.1 p36, Step 1.A.1 p72</t>
  </si>
  <si>
    <t>Annex I, 1.B p17, Step 1.B.1 p36, Step 1.B.1 p72</t>
  </si>
  <si>
    <t>Annex I 1 B-D p 17, Step 1.B.3 p36, Step 1.B.3 p72</t>
  </si>
  <si>
    <t>Annex I.1.C p17, Step 1.C pp37-39, Step 1.C.1 p73</t>
  </si>
  <si>
    <t>Step 1.C.3.1 p37, Step 1.C.2.1 p38,Footnote 12 p40</t>
  </si>
  <si>
    <t>Step 1.C.5.1 p39, Step 1.C.5.1 p39, Step 1.III pp97-98</t>
  </si>
  <si>
    <t>Step 1.C.4.3 p39, Step 1.I.C.3 p73</t>
  </si>
  <si>
    <t>Annex I Step 1.D p17, Step 1.D.2 p40, Step 1.D.3 p74</t>
  </si>
  <si>
    <t>Annex I Step 1.D p17, Step 1.D.3 p40, Step 1.D.4 p74</t>
  </si>
  <si>
    <t>Annex I Step 1.E p17, Step 1.E.1 p40, Step 1.E.1 p74</t>
  </si>
  <si>
    <t>Step 1.II.D p76/77</t>
  </si>
  <si>
    <t>Structure internal management to support supply chain due diligence and assign authority and responsibility to senior staff with the necessary competence, knowledge and experience to oversee supply chain due diligence.</t>
  </si>
  <si>
    <t>Establish a system of controls and transparency over the mineral supply chain, including a chain of custody or traceability system or the identification of upstream actors in the supply chain. Create and maintain internal documentation and records of supply chain due diligence processes, findings and resulting decisions.</t>
  </si>
  <si>
    <r>
      <rPr>
        <i/>
        <sz val="9"/>
        <rFont val="Segoe UI"/>
        <family val="2"/>
      </rPr>
      <t>For international concentrate traders and mineral reprocessors:</t>
    </r>
    <r>
      <rPr>
        <sz val="9"/>
        <rFont val="Segoe UI"/>
        <family val="2"/>
      </rPr>
      <t xml:space="preserve"> Collect and disclose to downstream purchasers and relevant Institutionalised Mechanisms all export, import and re-export documentation including records of all taxes and any other payments made to public or private security forces or other armed groups, the identification of local exporters and the information provided by local exporters (information can be disclosed to and held by an Institutionalised Mechanism with a mandate to collect and process information on minerals from conflict-affected and high risk areas).</t>
    </r>
  </si>
  <si>
    <r>
      <rPr>
        <i/>
        <sz val="9"/>
        <rFont val="Segoe UI"/>
        <family val="2"/>
      </rPr>
      <t xml:space="preserve">For all upstream companies: </t>
    </r>
    <r>
      <rPr>
        <sz val="9"/>
        <rFont val="Segoe UI"/>
        <family val="2"/>
      </rPr>
      <t>For minerals from a red-flagged location generate, on a disaggregated basis,  information on taxes/payments and details of mineral origin and transportation as set out in the 3T Supplement. Make this information available to downstream purchasers and relevant Institutionalised Mechanisms (information can be disclosed to and held by an Institutionalised Mechanism with a mandate to collect and process information on minerals from conflict-affected and high risk areas).</t>
    </r>
  </si>
  <si>
    <r>
      <rPr>
        <i/>
        <sz val="9"/>
        <rFont val="Segoe UI"/>
        <family val="2"/>
      </rPr>
      <t xml:space="preserve">For all upstream companies: </t>
    </r>
    <r>
      <rPr>
        <sz val="9"/>
        <rFont val="Segoe UI"/>
        <family val="2"/>
      </rPr>
      <t>Avoid cash transactions were practicable and ensure cash transactions are supported by verifiable information.</t>
    </r>
  </si>
  <si>
    <t xml:space="preserve">Assign a unique reference number to each input and output and adopt tamper proof physical security measures as set out in the Gold Supplement. </t>
  </si>
  <si>
    <r>
      <rPr>
        <i/>
        <sz val="9"/>
        <rFont val="Segoe UI"/>
        <family val="2"/>
      </rPr>
      <t>For gold exporters, recyclers, traders and refiners</t>
    </r>
    <r>
      <rPr>
        <sz val="9"/>
        <rFont val="Segoe UI"/>
        <family val="2"/>
      </rPr>
      <t>: Inspect all shipments for conformity to the information provided by the supplier on the type of gold, weight and quality. Report any inconsistency to management responsible for due diligence, with no further action taken until the inconsistency is resolved, and physically segregate and secure any shipments with unresolved inconsistencies.</t>
    </r>
  </si>
  <si>
    <t>Maintain inventory and transaction documentation that can be retrieved and should include the physical descriptions set out in the Gold Supplement, supplier details including KYC information and unique references for processing, purchases and sales.</t>
  </si>
  <si>
    <t xml:space="preserve">Maintain due diligence information for a minimum of five years, preferably on a computerised database. For 3T supply chains, smelters/refiners and downstream purchasers should also make due diligence information available to downstream purchasers and relevant Institutionalised Mechanisms. </t>
  </si>
  <si>
    <t xml:space="preserve">Incorporate the company's supply chain policy into contracts or written agreements with suppliers which can be applied and monitored. </t>
  </si>
  <si>
    <t>Establish a grievance mechanism that enables any affected stakeholders or whistle-blowers to voice concerns regarding  the circumstances of extraction, trade, handling and export of minerals. The grievance mechanism may be provided directly, through collaboration with other companies, or through an industry programme or institutionalised mechanism.</t>
  </si>
  <si>
    <t>Identify and assess whether the locations of mineral origin and transit, the nature of suppliers or the circumstances within the supply chain may trigger 'red flags' as defined by their policy and the relevant Supplement of the Guidance.</t>
  </si>
  <si>
    <t>Step 2.I/II.A p41/43, Step 2.1.A p78, Step 2.II.B p87</t>
  </si>
  <si>
    <t>Annex I.2.A-B p18</t>
  </si>
  <si>
    <t>Step 2.II.A p86-87</t>
  </si>
  <si>
    <t>Step 2.I.B p41, Appendix p54/57/58, Step 2.I.C p80, Step 2.II.C p89</t>
  </si>
  <si>
    <t>Step 2.I.C.3 p82-84</t>
  </si>
  <si>
    <t>Step 2.I.C.4 p84/85</t>
  </si>
  <si>
    <t>Step 2.II.C.3 p90-94</t>
  </si>
  <si>
    <t>Step 2.II.C.4/5 p94-96</t>
  </si>
  <si>
    <t>Step 2.III.B p97-98</t>
  </si>
  <si>
    <t>Step 2.I.C p42, Step 2.I/II.D pp85-86/96-97</t>
  </si>
  <si>
    <r>
      <rPr>
        <i/>
        <sz val="9"/>
        <rFont val="Segoe UI"/>
        <family val="2"/>
      </rPr>
      <t>For local exporters, recyclers, traders and refiners</t>
    </r>
    <r>
      <rPr>
        <sz val="9"/>
        <rFont val="Segoe UI"/>
        <family val="2"/>
      </rPr>
      <t>: Using reasonable and good faith efforts and steps proportional to risk, determine whether gold is mined gold, recyclable gold or grandfathered stocks as set out in the gold supplement.</t>
    </r>
  </si>
  <si>
    <r>
      <rPr>
        <i/>
        <sz val="9"/>
        <rFont val="Segoe UI"/>
        <family val="2"/>
      </rPr>
      <t>For gold producers:</t>
    </r>
    <r>
      <rPr>
        <sz val="9"/>
        <rFont val="Segoe UI"/>
        <family val="2"/>
      </rPr>
      <t xml:space="preserve"> Determine whether upstream gold producers also purchase gold (including ASM gold) and, through the steps described in the Supplement, determine whether this may trigger 'red flags'.</t>
    </r>
  </si>
  <si>
    <r>
      <rPr>
        <i/>
        <sz val="9"/>
        <rFont val="Segoe UI"/>
        <family val="2"/>
      </rPr>
      <t xml:space="preserve">For all upstream companies: </t>
    </r>
    <r>
      <rPr>
        <sz val="9"/>
        <rFont val="Segoe UI"/>
        <family val="2"/>
      </rPr>
      <t>Map the factual circumstances of the supply chain, including the origin of minerals and the activities/relationships of suppliers.</t>
    </r>
  </si>
  <si>
    <t>For ASM gold mined by ASM mining enterprises in red-flagged operations or purchased by medium and large-scale mining companies, determine risk through evidence gathered with reference to the criteria set out in the Supplement.</t>
  </si>
  <si>
    <r>
      <rPr>
        <i/>
        <sz val="9"/>
        <rFont val="Segoe UI"/>
        <family val="2"/>
      </rPr>
      <t xml:space="preserve">For all upstream companies: </t>
    </r>
    <r>
      <rPr>
        <sz val="9"/>
        <rFont val="Segoe UI"/>
        <family val="2"/>
      </rPr>
      <t>Undertake an in-depth review of the context of all red-flagged locations and the due diligence practices of any red-flagged suppliers, covering all of the aspects referenced in the Supplements.</t>
    </r>
  </si>
  <si>
    <r>
      <rPr>
        <i/>
        <sz val="9"/>
        <rFont val="Segoe UI"/>
        <family val="2"/>
      </rPr>
      <t xml:space="preserve">For all upstream companies: </t>
    </r>
    <r>
      <rPr>
        <sz val="9"/>
        <rFont val="Segoe UI"/>
        <family val="2"/>
      </rPr>
      <t>Undertake on-the-ground assessments, performed by suitably qualified and independent assessors, of red-flagged sources of mined minerals. Provide this information to downstream companies in the supply chain.</t>
    </r>
  </si>
  <si>
    <t xml:space="preserve">Measurable risk mitigation should result in significant and measureable improvement towards eliminating the identified risks, other than serious abuses, within six months from the adoption of the risk management plan. If there no such measurable improvement within six months, companies should suspend or discontinue engagement with the supplier for a minimum of three months. </t>
  </si>
  <si>
    <t xml:space="preserve">Build and/or exercise leverage over the actors in the supply chain who can most effectively and most directly prevent and mitigate the risks of adverse impacts. </t>
  </si>
  <si>
    <r>
      <rPr>
        <i/>
        <sz val="9"/>
        <rFont val="Segoe UI"/>
        <family val="2"/>
      </rPr>
      <t>For upstream companies</t>
    </r>
    <r>
      <rPr>
        <sz val="9"/>
        <rFont val="Segoe UI"/>
        <family val="2"/>
      </rPr>
      <t>: Gold producers with red flagged operations and other upstream companies sourcing ASM gold should assist and enable legitimate ASM producers to build supply chains consistent with the Guidance.</t>
    </r>
  </si>
  <si>
    <t>Implement the risk management plan, monitor risk mitigation and report performance to designated senior management, and consider suspending or discontinuing trade with a supplier after failed attempts at mitigation.</t>
  </si>
  <si>
    <t>Carry out independent third-party audit of supply chain due diligence at identified points in the supply chain.</t>
  </si>
  <si>
    <t xml:space="preserve">Facilitate auditor access to company sites, documentation, records and, as appropriate, access to suppliers and other relevant stakeholders, such as on-the-ground assessment teams. </t>
  </si>
  <si>
    <t>Demonstrate an understanding, gained through some form of impact analysis or qualitative or quantitative evaluation, of the social and economic impacts that the Programme's requirements may have on developing countries and the Programme's relevance to or linkages with other existing internationally recognised standards.</t>
  </si>
  <si>
    <t>Oversee, periodically review and monitor the ability of auditors to carry out audits in conformity with the Programme's requirements, based on the objectives, scope and criteria of the audit and judged against audit programme records.</t>
  </si>
  <si>
    <t>Due diligence is an on-going, proactive and reactive process</t>
  </si>
  <si>
    <t>Annex I Step 3.A p18, Step 3.A p44, Step 3.I.A p99</t>
  </si>
  <si>
    <t>Annex I Step 3.B p18, Step 3.B p44, Step 3.I/II.C p100/103</t>
  </si>
  <si>
    <t>Step 3.II.C.2.A p104</t>
  </si>
  <si>
    <t>Annex I Step 3.B p18, Step 3.B.2a p44, Step 3.I/II.C.2 p101/104</t>
  </si>
  <si>
    <t>Annex I Step 3.B p18, Step 3.B.2b p45, Step 3.I/II.C.2 p101/104</t>
  </si>
  <si>
    <t>Step 3.I.C.2c p102, Appendix p114-118</t>
  </si>
  <si>
    <t>Annex I Step 3.C p18, Step 3.C p46, Step 3.I/II.D p102/105</t>
  </si>
  <si>
    <t>Annex I Step 3.D p18, Step 3.D p46, Step 3.I/II.E p102/105</t>
  </si>
  <si>
    <t>Step 4.B.1 p50, Step 4.B.5 p110</t>
  </si>
  <si>
    <t>Annex I.5 p19, Step 5.A p52, Step 5.A p111</t>
  </si>
  <si>
    <t>Introduction p14/15, p33/34, Step 2.B p79/80</t>
  </si>
  <si>
    <t>Introduction p14/15, Step 2.A p18, p32, Step 2.I.B p41, Step 2.I.C p80, Step 2.II.C p89</t>
  </si>
  <si>
    <t>Introduction p15, Step 2.I and II p41/42, Step 3 p44/99, Step 2 p78, Step 3 p99</t>
  </si>
  <si>
    <t>Introduction p13, Step 3.I/II.E p46, p102/105</t>
  </si>
  <si>
    <t>Annex I Step 1 p17, Step 1.A.2 p36, Step 1.A.2 p72</t>
  </si>
  <si>
    <t>Annex I Step 1 p17, Step 1.B.4 p36, Step 1.B.4 p72</t>
  </si>
  <si>
    <t>Annex II para13, Step 1.C.4.4 p39, Step 1.II.A.3 p75</t>
  </si>
  <si>
    <t>Annex I Step 1.D p17, Step 1.D.2 p40, Step 1.D.2 p74</t>
  </si>
  <si>
    <t>Ensure that the scope of risk identification and assessment extends to all of the risks set out in Annex II and the recommendations in the Due Diligence Guidance.</t>
  </si>
  <si>
    <t xml:space="preserve">Identify risks in supply chains taking into consideration that the scope fo the risk assessment will depend on the position in the supply chain (e.g. upstream, downstream). </t>
  </si>
  <si>
    <r>
      <rPr>
        <i/>
        <sz val="9"/>
        <rFont val="Segoe UI"/>
        <family val="2"/>
      </rPr>
      <t xml:space="preserve">For international concentrate traders, mineral reprocessors and smelters/refiners: </t>
    </r>
    <r>
      <rPr>
        <sz val="9"/>
        <rFont val="Segoe UI"/>
        <family val="2"/>
      </rPr>
      <t>Incorporate disclosure requirements into commercial contracts and contractually require local exporters to provide the taxes/payments and origin information set out in the Supplements (information can be disclosed to and held by an Institutionalised Mechanism with a mandate to collect and process information on minerals from conflict-affected and high risk areas).</t>
    </r>
  </si>
  <si>
    <t xml:space="preserve">Within the supply chain policy, set out a clear and coherent management process for risk management. Commit to the due diligence steps as described in Annex I and, where relevant, the Supplement. </t>
  </si>
  <si>
    <t>The Programme expects companies' due diligence activities to consider at least all risks covered in Annex II (serious abuses associated with the extraction, transport or trade of minerals, direct or indirect support to non-state armed groups, public or private security forces, bribery and fraudulent misrepresentation of the origin of minerals, money laundering, payment of taxes, fees and royalties due to governments and bribery).</t>
  </si>
  <si>
    <t>A.13</t>
  </si>
  <si>
    <t>A.14</t>
  </si>
  <si>
    <t>B.71</t>
  </si>
  <si>
    <t>B.72</t>
  </si>
  <si>
    <t>B.73</t>
  </si>
  <si>
    <t>Upstream / downstream</t>
  </si>
  <si>
    <t>Introduction p12, p15, p63, Appendix p114-118</t>
  </si>
  <si>
    <t>The Programme encourages companies to source responsibly from conflict-affected or high-risk areas and, where relevant, from artisanal and small-scale mineral producers.</t>
  </si>
  <si>
    <t>If a programme choses to make a final determination on a company or its products, such determination should be based on the conformity of the companies’ due diligence or sourcing practices with the OECD due diligence guidance.</t>
  </si>
  <si>
    <t xml:space="preserve">Due diligence should be global in scope unless a programme is designed to cover a specific geography or region only. In particular any programme designed to implement step 4 should be global in scope. </t>
  </si>
  <si>
    <t>The Programme expects that due diligence activities on red-flagged supply chains should involve on-the-ground assessments, to be undertaken by upstream companies. Upstream companies may cooperate through joint initiatives but retain individual responsibility for their due diligence and should ensure that all joint work duly takes into consideration circumstances specific to the individual company.</t>
  </si>
  <si>
    <t>Alignment Assessment Tool</t>
  </si>
  <si>
    <t>The criterion is fully and explicitly addressed in the programme's policies, standards, procedures or other formal documentation.</t>
  </si>
  <si>
    <t>The criterion is only partially addressed in the programme's policies, standards, procedures or other formal documentation; and / or the criterion is addressed but informally or inconsistently.</t>
  </si>
  <si>
    <t>There is sufficient evidence, based upon the assessment activities undertaken, to reasonably conclude that the criterion is implemented by the programme, including by deploying the necessary measures to ensure compliance and securing adequate remedial action in cases where companies participating in the Programme and/or auditors do not adhere to its policies and standards.</t>
  </si>
  <si>
    <t>There is sufficient evidence, based upon the assessment activities undertaken, to reasonably conclude that the criterion is partially implemented by the Programme, including by undertaking some but not fully adequate measures to ensure compliance by companies.</t>
  </si>
  <si>
    <t>There is sufficient evidence, based upon the assessment activities undertaken, to reasonably conclude that the criterion is not implemented by the Programme, for example by undertaking no or inadequate measures to implement the Programme.</t>
  </si>
  <si>
    <r>
      <rPr>
        <b/>
        <sz val="10"/>
        <color theme="1"/>
        <rFont val="Segoe UI"/>
        <family val="2"/>
      </rPr>
      <t>Industry programme</t>
    </r>
    <r>
      <rPr>
        <sz val="10"/>
        <color theme="1"/>
        <rFont val="Segoe UI"/>
        <family val="2"/>
      </rPr>
      <t>: An initiative that has been established to support responsible mineral sourcing, requiring companies operating within or sourcing from mineral supply chains to meet certain standards, including (but not necessarily exclusively) the due diligence standards set out in the OECD Guidance. The term ‘programme’ includes supply chain due diligence schemes or initiatives established by industry bodies, independent or multi-stakeholder certification mechanisms, government schemes or any other organisations established to support the responsible production and sourcing of minerals.</t>
    </r>
  </si>
  <si>
    <r>
      <rPr>
        <b/>
        <sz val="10"/>
        <color theme="1"/>
        <rFont val="Segoe UI"/>
        <family val="2"/>
      </rPr>
      <t>Company</t>
    </r>
    <r>
      <rPr>
        <sz val="10"/>
        <color theme="1"/>
        <rFont val="Segoe UI"/>
        <family val="2"/>
      </rPr>
      <t>: The company subject to an audit under the requirements of the programme or that is otherwise associated to or participates in the programme in such a way that it is expected by the programme to meet its standards and policies.</t>
    </r>
  </si>
  <si>
    <r>
      <rPr>
        <b/>
        <sz val="10"/>
        <color theme="1"/>
        <rFont val="Segoe UI"/>
        <family val="2"/>
      </rPr>
      <t>Auditor</t>
    </r>
    <r>
      <rPr>
        <sz val="10"/>
        <color theme="1"/>
        <rFont val="Segoe UI"/>
        <family val="2"/>
      </rPr>
      <t>: The firm or individual appointed to audit a company against the requirements of the programme.</t>
    </r>
  </si>
  <si>
    <t>Further definitions of terms used are provided in the Alignment Assessment Methodology.</t>
  </si>
  <si>
    <t>For each criterion there is a drop-down menu from which the evaluator selects one rating for the extent to which the criterion is addressed in policies and standards, and another for the extent to which that criterion is addressed in implementation. The different ratings are defined as follows:</t>
  </si>
  <si>
    <t>As with the Alignment Assessment section, for each criterion there is a drop-down menu from which the evaluator selects one rating for the extent to which the criterion is addressed. The different ratings are defined as follows:</t>
  </si>
  <si>
    <t>The criterion is fully and explicitly addressed in the programme's policies, standards, procedures or management activities.</t>
  </si>
  <si>
    <t>The results of the Alignment Assessment and Programme governance review are provided in the 'results and charts' tab. The overall conclusion of the Alignment Assessment is calculated as follows:</t>
  </si>
  <si>
    <t>The Alignment Assessment Tool and Methodology were developed with the OECD by</t>
  </si>
  <si>
    <r>
      <t xml:space="preserve">Using the drop-down menus, complete the table below to indicate the scope of the programme that is being evaluated, both in terms of its applicability through the stages of the minerals value chain and its applicability across the five step due diligence framework set out in the Guidance. The following definitions apply:
• </t>
    </r>
    <r>
      <rPr>
        <b/>
        <sz val="9"/>
        <color theme="1"/>
        <rFont val="Segoe UI"/>
        <family val="2"/>
      </rPr>
      <t>Programme scope:</t>
    </r>
    <r>
      <rPr>
        <sz val="9"/>
        <color theme="1"/>
        <rFont val="Segoe UI"/>
        <family val="2"/>
      </rPr>
      <t xml:space="preserve"> this stage of the value chain or five-step due diligence framework is covered by the requirements the programme sets for companies and the activities it undertakes to support companies.
• </t>
    </r>
    <r>
      <rPr>
        <b/>
        <sz val="9"/>
        <color theme="1"/>
        <rFont val="Segoe UI"/>
        <family val="2"/>
      </rPr>
      <t>Programme-approved 3rd party:</t>
    </r>
    <r>
      <rPr>
        <sz val="9"/>
        <color theme="1"/>
        <rFont val="Segoe UI"/>
        <family val="2"/>
      </rPr>
      <t xml:space="preserve"> this stage of the value chain or five-step due diligence framework is not directly addressed by the programme's own requirements or activities, but the Programme formally recognises a third party initiative that does address the stage.
• </t>
    </r>
    <r>
      <rPr>
        <b/>
        <sz val="9"/>
        <color theme="1"/>
        <rFont val="Segoe UI"/>
        <family val="2"/>
      </rPr>
      <t>Out of scope</t>
    </r>
    <r>
      <rPr>
        <sz val="9"/>
        <color theme="1"/>
        <rFont val="Segoe UI"/>
        <family val="2"/>
      </rPr>
      <t>: this stage of the value chain or five-step due diligence framework is outside of the scope of the programme's requirements and activities.</t>
    </r>
  </si>
  <si>
    <t>Evaluator to provide a concise narrative description of the programme that is being evaluated in the assessment, including if the programme has a specific geographic scope:</t>
  </si>
  <si>
    <t>Evaluator comments on policies, standards and implementation</t>
  </si>
  <si>
    <t>Evaluator comments</t>
  </si>
  <si>
    <r>
      <t xml:space="preserve">There are four main components to the Alignment Assessment Tool:
Tab 1 - </t>
    </r>
    <r>
      <rPr>
        <b/>
        <sz val="10"/>
        <color theme="1"/>
        <rFont val="Segoe UI"/>
        <family val="2"/>
      </rPr>
      <t>Programme scope</t>
    </r>
    <r>
      <rPr>
        <sz val="10"/>
        <color theme="1"/>
        <rFont val="Segoe UI"/>
        <family val="2"/>
      </rPr>
      <t xml:space="preserve">: This provides a tool to help the evaluator define the scope of the assessment against the activities of the Programme. 
Tab 2 - </t>
    </r>
    <r>
      <rPr>
        <b/>
        <sz val="10"/>
        <color theme="1"/>
        <rFont val="Segoe UI"/>
        <family val="2"/>
      </rPr>
      <t>Alignment Assessment</t>
    </r>
    <r>
      <rPr>
        <sz val="10"/>
        <color theme="1"/>
        <rFont val="Segoe UI"/>
        <family val="2"/>
      </rPr>
      <t xml:space="preserve">: This provides the detailed criteria against which a programme's 'alignment' with the OECD Guidance is assessed
Tab 3 - </t>
    </r>
    <r>
      <rPr>
        <b/>
        <sz val="10"/>
        <color theme="1"/>
        <rFont val="Segoe UI"/>
        <family val="2"/>
      </rPr>
      <t>Programme governance review</t>
    </r>
    <r>
      <rPr>
        <sz val="10"/>
        <color theme="1"/>
        <rFont val="Segoe UI"/>
        <family val="2"/>
      </rPr>
      <t xml:space="preserve">: This provides the criteria for assessing the management and governance of a programme, beyond the specific recommendations of the Guidance
Tab 4 - </t>
    </r>
    <r>
      <rPr>
        <b/>
        <sz val="10"/>
        <color theme="1"/>
        <rFont val="Segoe UI"/>
        <family val="2"/>
      </rPr>
      <t>Results and charts</t>
    </r>
    <r>
      <rPr>
        <sz val="10"/>
        <color theme="1"/>
        <rFont val="Segoe UI"/>
        <family val="2"/>
      </rPr>
      <t>: This provides the overall rating from the Alignment Assessment and charts providing a more detailed breakdown of how a programme scored across the different aspects of the Alignment Assessment, including the Programme governance review
In addition, there is a hidden data collation worksheet that provides the underlying data for the Results and Charts worksheet.</t>
    </r>
  </si>
  <si>
    <t xml:space="preserve">http://mneguidelines.oecd.org/industry-initiatives-alignment-assessment.htm </t>
  </si>
  <si>
    <r>
      <t xml:space="preserve">This workbook is the Alignment Assessment Tool that the Organisation for Economic Cooperation and Development (OECD) recommends is used to evaluate programmes against the recommendations of the OECD Due Diligence Guidance for Responsible Supply Chains of Minerals from Conflict-Affected and High-Risk Areas (OECD Guidance). </t>
    </r>
    <r>
      <rPr>
        <b/>
        <sz val="10"/>
        <color theme="1"/>
        <rFont val="Segoe UI"/>
        <family val="2"/>
      </rPr>
      <t>Prior to using the Alignment Assessment Tool it is recommended that users familiarise themselves with the Alignment Assessment Methodology, which provides details of the design and execution of an Alignment Assessment project and is available on:</t>
    </r>
  </si>
  <si>
    <t xml:space="preserve">Better Mining is an upstream mechanism (UM) and improvement program. It provides digital product traceability and independent, third-party monitoring on artisanal and small-scale mining (ASM) sites to generate incidents and risk data in alignment with global responsible sourcing requirements. This data is transformed into Corrective Action Plans (CAPs) with the intent to support risk management and drive ASM site improvement. Better Mining is currently a Level 1 recognized Upstream Mechanism (UM) for tantalum, tin and tungsten (3Ts), as outlined in the Responsible Minerals Initiative (RMI) Recognition Process document. </t>
  </si>
  <si>
    <t>Better Mining Upstream Mechanism Approach and Systems Manual V7 (Approved: 29 May 2023) states:
p.5 
"For the BM program, due diligence is an ongoing, proactive and reactive process that needs to be undertaken by all companies in a supply chain. Based on this principle, BM expects participating companies to proactively carry out due diligence and to react to changes of circumstances and risks in the supply chain."
BM implements continuous Monitoring and monthly reviews of risk management progress. 
Record review of Corrective Action Plan (CAP) files from January 2022 until July 2023, interviews with the Better Mining management team, Better Mining field agents and tagging agents, site tour and interviews with site representatives and exporter confirms The Programme recognizes due diligence as an ongoing process to be undertaken by companies.
Better Mining implements continuous monitoring and monthly reviews of risk management progress. ]</t>
  </si>
  <si>
    <t xml:space="preserve">Better Mining Upstream Mechanism Approach and Systems Manual V7 (Approved: 29 May 2023) states:
p.5 
"For the BM program, due diligence is an ongoing, proactive and reactive process that needs to be undertaken by all companies in a supply chain. Based on this principle, BM expects participating companies to proactively carry out due diligence and to react to changes of circumstances and risks in the supply chain."
Record review of Corrective Action Plan (CAP) files from January 2022 until July 2023, interviews with Better Mining management team, Better Mining field agents and tagging agents, site tour, and interviews with site representatives and exporter confirm The Programme expects companies to proactively carry out due diligence and to react to changes of circumstances and risks in the supply chain. 
The Better Mining CAP process includes monthly meetings with identified risk owners. This includes the opportunity for the risk owner to suggest corrective actions in response to the identified risks. </t>
  </si>
  <si>
    <t>Better Mining Upstream Mechanism Approach and Systems Manual V7 (Approved: 29 May 2023) states:
p 7-8
3. EXPECTATIONS OF PARTICIPANTS IN THE BETTER MINING PROGRAM
BM program upstream mechanism expects companies:
- To have management systems in place that are aligned with OECD Due Diligence Guidance, and that address the OECD Annex II risks;
- To monitor other Environmental, Social and Governance (ESG) incidents, translate them into risks, and implement Corrective Action plans to address these risks. These risks are derived from minerals extraction standards and international instruments.
The focus of the BM program is thus primarily on OECD Due Diligence Guidance requirements, while the sites are encouraged to progress towards other requirements.
Better Mining therefore expects companies at minimum to implement the latest version of the OECD Due Diligence Guidance, including the supplements for tin, tantalum, and tungsten. Refer to Section 7 for specific expectations. Companies are expected to:
1. Establish strong management systems. Management systems must include a system of controls and transparency over the supply chain. This also includes the adoption, and communication to suppliers and the public, of a policy, applicable to the company and its suppliers, providing the principles and standards for identifying and managing the risks in the supply chain of minerals potentially from conflict-affected or high-risk areas, against which the company will assess itself and the activities and relationships of suppliers.
2. Structure internal management to support supply chain due diligence and assign authority and responsibility to senior staff with the necessary competence, knowledge, and experience to oversee supply chain due diligence.
3. Identify risks in their supply chain on a proactive basis. These risks should include at least all risks included in the OECD Guidance’s Annex II.
4. Design and implement a risk mitigation strategy.
5. Carry out or undergo third-party audits of their due diligence practices (if applicable - For BM implementing companies such as exporters or mining operations, third-party audits are not applicable.)
6. Report annually on supply chain due diligence.
Record review of Better Mining Conformance Statements, Corrective Action Plan (CAP) files from January 2022 until July 2023, interviews with Better Mining management team, Better Mining field agents and tagging agents, site tour and interviews with site representatives and exporter confirm that Better Mining does make a final determination on a company or its products, and such determination is based on the conformity of the companies’ due diligence practices with the OECD due diligence guidance.
Better Mining issued a Conformance Statement for each shipment that was produced while Better Mining deployed its Due Diligence systems, based on a project's Due Diligence performance.</t>
  </si>
  <si>
    <t>Better Mining Upstream Mechanism Approach and Systems Manual V7 (Approved: 29 May 2023) states:
p.5
BM encourages all companies to source responsibly from CAHRAs, as well as from ASM sources, so long as supply chain due diligence and responsible production/sourcing practices are put in place. BM also expects participating companies to progressively improve their due diligence activities and risk management performance over time. Companies’ due diligence activities should be guided by their own risk assessments, which may be assisted by BM.
Record review of Corrective Action Plan (CAP) files from January 2022 until July 2023, interviews with Better Mining management team, Better Mining field agents and tagging agents, site tour, and interviews with site representatives and exporter confirm The Programme expects companies to progressively improve their due diligence activities and risk management performance over time. Better Mining implements continuous Monitoring and monthly reviews of risk management progress.</t>
  </si>
  <si>
    <t xml:space="preserve">Better Mining Upstream Mechanism Approach and Systems Manual V7 (Approved: 29 May 2023) states:
p.5
BM encourages all companies to source responsibly from CAHRAs, as well as from ASM sources, so long as supply chain due diligence and responsible production/sourcing practices are put in place. BM also expects participating companies to progressively improve their due diligence activities and risk management performance over time. Companies’ due diligence activities should be guided by their risk assessments, which may be assisted by BM.
Interviews with the Better Mining management team, Better Mining field agents and tagging agents, site tour, and interviews with site representatives and exporter confirm The Programme encourages companies to source responsibly from conflict-affected or high-risk areas and, where relevant, from artisanal and small-scale mineral producers. 
The whole Better Mining programme has been set up to encourage sourcing from CAHRAs, and where relevant, from artisanal and small-scale mineral producers. </t>
  </si>
  <si>
    <t xml:space="preserve">Better Mining Upstream Mechanism Approach and Systems Manual V7 (Approved: 29 May 2023) states:
p.5
BM encourages all companies to source responsibly from CAHRAs, as well as from ASM sources, so long as supply chain due diligence and responsible production/sourcing practices are put in place. BM also expects participating companies to progressively improve their due diligence activities and risk management performance over time. Companies’ due diligence activities should be guided by their own risk assessments, which may be assisted by BM.
Record review of Corrective Action Plan (CAP) files from January 2022 until July 2023, interviews with Better Mining management team, Better Mining field agents and tagging agents, site tour, and interviews with site representatives and exporter confirm The Programme expects companies' due diligence activities to be guided by their own risk assessments.
Better Mining implements continuous risk monitoring and monthly reviews of risk levels and corrective action progress. Participating companies are part of the CAP team and they provide suggestions on risk management.
</t>
  </si>
  <si>
    <t>Better Mining Upstream Mechanism Approach and Systems Manual V7 (Approved: 29 May 2023) states:
p 7-8
3. EXPECTATIONS OF PARTICIPANTS IN THE BETTER MINING PROGRAM
BM program upstream mechanism expects companies:
- To have management systems in place that are aligned with OECD Due Diligence Guidance, and that address the OECD Annex II risks;
- To monitor other Environmental, Social and Governance (ESG) incidents, translate them into risks, and implement Corrective Action plans to address them. These risks are derived from minerals extraction standards and international instruments.
Thus, the BM program focuses primarily on OECD Due Diligence Guidance requirements, while the sites are encouraged to progress towards other requirements.
Better Mining therefore expects companies at minimum to implement the latest version of the OECD Due Diligence Guidance, including the supplements for tin, tantalum, and tungsten. Refer to Section 7 for specific expectations. Companies are expected to:
1. Establish strong management systems. Management systems must include a system of controls and transparency over the supply chain. This also includes the adoption, and communication to suppliers and the public, of a policy, applicable to the company and its suppliers, providing the principles and standards for identifying and managing the risks in the supply chain of minerals potentially from conflict-affected or high-risk areas, against which the company will assess itself and the activities and relationships of suppliers.
2. Structure internal management to support supply chain due diligence and assign authority and responsibility to senior staff with the necessary competence, knowledge,
and experience in overseeing supply chain due diligence.
3. Identify risks in their supply chain on a proactive basis. These risks should be included at least all in the OECD Guidance’s Annex II.
4. Design and implement a risk mitigation strategy.
5. Carry out or undergo third-party audits of their due diligence practices (if applicable - For BM implementing companies such as exporters or mining operations, third-party audits are not applicable.)
6. Report annually on supply chain due diligence.
Record review of Magi+ monitoring application, Corrective Action Plan (CAP) files from January 2022 until July 2023, interviews with Better Mining management team, Better Mining field agents and tagging agents, site tour, and Interviews with site representatives and exporter confirm The Programme expects companies' due diligence activities to consider at least all risks covered in Annex II (serious abuses associated with the extraction, transport or trade of minerals, direct or indirect support to non-state armed groups, public or private security forces, bribery and fraudulent misrepresentation of the origin of minerals, money laundering, payment of taxes, fees and royalties due to governments and bribery). 
The BM risk management approach covers the OECD Annex II risks and exceeds them by including a range of additional ESG risks.</t>
  </si>
  <si>
    <t xml:space="preserve">Better Mining Upstream Mechanism Approach and Systems Manual V7 (Approved: 29 May 2023) states:
p.8
Crucially, companies that decide to use Better Mining to support their due diligence activities, are expected to proactively implement measures to respond to identified risks, and these measures should be commensurate to the severity and likelihood of the identified risks. While Better Mining may support companies by making recommendations for corrective actions to address risks, the responsibility for determining the actions that a company undertakes in response to identified risks rests with the company’s management.
Record review of monitoring application, Corrective Action Plan (CAP) files from January 2022 until July 2023, interviews with Better Mining management team, Better Mining field agents and tagging agents, site tour and Interviews with site representatives and exporter confirms The Programme expects that the measures that a company takes to conduct due diligence should be commensurate to the severity and likelihood of the identified risks.
The BM risk management approach links assigned corrective actions to a risk score. BM policy and practice indicate that higher-scored risks are to be addressed with priority. Severe risks (critical breaches) are responded to with dedicated Corrective Action Plans. </t>
  </si>
  <si>
    <t>Better Mining Upstream Mechanism Approach and Systems Manual V7 (Approved: 29 May 2023) states:
p.12
Red flag locations of mineral origin and transit:
● The minerals originate from or have been transported via a conflict-affected or high-risk area.
● The minerals are claimed to originate from a country that has limited known reserves, likely resources or expected production levels of the mineral in question (i.e. the declared volumes of mineral from that country are out of keeping with its known reserves or expected production levels).
● The minerals are claimed to originate from a country in which minerals from conflict-affected and high-risk areas are known to transit.
Supplier red flags:
● The company’s suppliers or other known upstream companies have shareholder or other interests
in companies that supply minerals from or operate in one of the above-mentioned red flag
locations of mineral origin and transit.
● The company’s suppliers’ or other known upstream companies are known to have sourced
minerals from a red flag location of mineral origin and transit in the last 12 months.
Record review of SCE (Supply Chain Evaluation) files, Interviews with the Better Mining management team, Better Mining field agents and tagging agents, site tour, and Interviews with site representatives and exporter confirm The Programme includes in the definition of red flags considerations of location of mineral origin and transit, supplier characteristics and trade-related circumstances.</t>
  </si>
  <si>
    <t xml:space="preserve">Better Mining Upstream Mechanism Approach and Systems Manual V7 (Approved: 29 May 2023) states:
p.8
Companies retain the individual responsibility for implementing due diligence with good faith and reasonable efforts, considering factors such as the size of their enterprise, the location of their activities, the situation in a particular country or region, and the sector and nature of the products and services involved. Companies’ due diligence activities on red-flagged supply chains should involve on-the-ground assessments. These assessments may be supported by Better Mining or other joint initiatives but are the responsibility of upstream companies and all joint work should take into consideration circumstances specific to the company.
The Programme expects that due diligence activities on red-flagged supply chains should involve on-the-ground assessments, to be undertaken by upstream companies. Upstream companies may cooperate through joint initiatives but retain individual responsibility for their due diligence and should ensure that all joint work duly takes into consideration circumstances specific to the individual company. 
Record review of SCE (Supply Chain Evaluation) files, Corrective Action Plan (CAP) files from January 2022 until July 2023, monitoring reports, Interviews with the Better Mining management team, Better Mining field agents and tagging agents, site tour and Interviews with site representatives and exporter confirm The Programme expects that due diligence activities on red-flagged supply chains should involve on-the-ground assessments, to be undertaken by upstream companies. Upstream companies may cooperate through joint initiatives but retain individual responsibility for their due diligence and should ensure that all joint work duly takes into consideration circumstances specific to the individual company. 
</t>
  </si>
  <si>
    <t>Better Mining Upstream Mechanism Approach and Systems Manual V7 (Approved: 29 May 2023) states:
p.8
Companies retain the individual responsibility for implementing due diligence with good faith and reasonable efforts, considering factors such as the size of their enterprise, the location of their activities, the situation in a particular country or region, and the sector and nature of the products and services involved. Companies’ due diligence activities on red-flagged supply chains should involve on-the-ground assessments. These assessments may be supported by Better Mining or other joint initiatives but are the responsibility of upstream companies and all joint work should take into consideration circumstances specific to the company.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 the Programme explicitly recognizes that companies should use good faith and reasonable efforts in their due diligence.
It is noticed that companies do not just rely on the activities of Better Mining; but when risks are identified, these are communicated to the Better Mining team to discuss the best mitigation strategies.</t>
  </si>
  <si>
    <t xml:space="preserve">Better Mining Upstream Mechanism Approach and Systems Manual V7 (Approved: 29 May 2023) states:
p.8
Crucially, companies that decide to use Better Mining to support their due diligence activities, are expected to proactively implement measures to respond to identified risks, and these measures should be commensurate to the severity and likelihood of the identified risks. While Better Mining may support companies by making recommendations for corrective actions to address risks, the responsibility for determining the actions that a company undertakes in response to
identified risks, rests with the company’s management.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responsibility for determining the actions that a company undertakes in response to identified risks rests with the company's management. 
Better Mining CAP process includes monthly meetings with identified risk owners. This includes the opportunity for the risk owner to suggest own corrective actions in response to the identified risks. Corrective Actions assigned by Better Mining may be/are adjusted based on these conversations. </t>
  </si>
  <si>
    <t>Better Mining Upstream Mechanism Approach and Systems Manual V7 (Approved: 29 May 2023) states:
p.8
Companies retain the individual responsibility for implementing due diligence with good faith and reasonable efforts, considering factors such as the size of their enterprise, the location of their activities, the situation in a particular country or region, and the sector and nature of the products and services involved. Companies’ due diligence activities on red-flagged supply chains should involve on-the-ground assessments. These assessments may be supported by Better Mining or other joint initiatives but are the responsibility of upstream companies and all joint work should take into consideration circumstances specific to the company.
The use of upstream mechanisms such as Better Mining, institutionalized mechanisms or multi-stakeholder initiatives does not release companies from responsibility for the scope and quality of due diligence in their supply chains and for reporting on due diligence that is undertaken in their supply chains.</t>
  </si>
  <si>
    <t xml:space="preserve">Better Mining Upstream Mechanism Approach and Systems Manual V7 (Approved: 29 May 2023) states:
p.6
Better Mining understands that due diligence is global in scope, which includes:
● Any conflict-affected and / or high-risk area (CAHRA), as defined by the OECD.
● All minerals referenced in the OECD Guidance, US Dodd Frank Act, and in the EU Conflict Minerals Regulation which include Tin, Tantalum, Tungsten and Gold (3TG).
● Any minerals falling under the scope of the OECD Red Flags definition
Better Mining is currently operating its 3T programme in Rwanda and is about to start the programme in DRC.
Interviews with Better Mining management team confirm their understanding about the Global scope of the Due Diligence; however, the programme has been created mainly to help companies in their Due Diligence activities in CAHRAs. 
Better mining programme is not designed to implement step 4. </t>
  </si>
  <si>
    <t>Better Mining Upstream Mechanism Approach and Systems Manual V7 (Approved: 29 May 2023) states:
p.7
Better Mining therefore expects companies at minimum to implement the latest version of the OECD Due Diligence Guidance, including the supplements for tin, tantalum, and tungsten. Refer to Section 7 for specific expectations. Companies are expected to:
1. Establish strong management systems. Management systems must include a system of controls and transparency over the supply chain. This also includes the adoption, and communication to suppliers and the public, of a policy, applicable to the company and its suppliers, providing the principles and standards for identifying and managing the risks in the supply chain of minerals potentially from conflict-affected or high-risk areas, against which the company will assess itself and the activities and relationships of suppliers.
A record review of KYC questionnaires of 2 mine sites confirms it is a requirement for companies to adopt a Responsible Sourcing Policy.
The 1-st question in Paragraph 13 of the KYC form asks:
13. RESPONSIBLE SUPPLY CHAIN POLICY 
a) Did your company establish a responsible supply chain policy for conflict-affected and high-risk areas which is consistent with the standards set forth in the model supply chain policy in Annex II of the OECD Due Diligence Guidance for Responsible Supply Chains of Minerals from Conflict-Affected and High-Risk Areas? OECD-Due-Diligence-Guidance-Minerals-Edition3.pdf / If yes, please provide a copy.
A review of the RCS Global website (https://www.rcsglobal.com/examples-of-due-diligence-policies-from-select-better-mining-participants/) confirms, that participating sites have adopted Supply Chain Policies and these have been made publicly available.
Site tour confirms principles of supply chain policies are communicated via notice boards and pictograms.
During the implementation assessment, the location of due diligence documentation (policies + Step 5 report) for participating companies was not clearly communicated on the RCS website; however, the gap was closed by 12.10.2023.
Now there is a clear heading stating:
DUE DILIGENCE DOCUMENTATION OF PARTICIPATING COMPANIES</t>
  </si>
  <si>
    <t>Better Mining Upstream Mechanism Approach and Systems Manual V7 (Approved: 29 May 2023) states:
p.7
3. EXPECTATIONS OF PARTICIPANTS IN THE BETTER MINING PROGRAM
1. Establish strong management systems. Management systems must include a system of controls and transparency over the supply chain. This also includes the adoption, and communication to suppliers and the public, of a policy, applicable to the company and its suppliers, providing the principles and standards for identifying and managing the risks in the supply chain of minerals potentially from conflict-affected or high-risk areas, against which the company will assess itself and the activities and relationships of suppliers.
p.29
Within the company’s supply chain policy or other due diligence policies, they must set out a clear and coherent process for risk management, and commit to the due diligence steps as described in the OECD Guidance’s Annex I and, where relevant, the Supplement.
A record review of KYC questionnaires of 2 mine sites confirms it is a requirement for companies to adopt a Responsible Sourcing Policy.
The 1-st question in Paragraph 13 of the KYC form asks:
13. RESPONSIBLE SUPPLY CHAIN POLICY 
a) Did your company establish a responsible supply chain policy for conflict-affected and high-risk areas which is consistent with the standards set forth in the model supply chain policy in Annex II of the OECD Due Diligence Guidance for Responsible Supply Chains of Minerals from Conflict-Affected and High-Risk Areas? OECD-Due-Diligence-Guidance-Minerals-Edition3.pdf /If yes, please provide a copy.
Better Mining has created a Responsible Supply Chain Policy Template, which is made available to companies.
A review of the RCS Global website (https://www.rcsglobal.com/examples-of-due-diligence-policies-from-select-better-mining-participants/) confirms, that participating sites have adopted Supply Chain Policies and these have been made publicly available.
Site tour confirms principles of supply chain policies are communicated via notice boards and pictograms.
However, it was noticed during the review of sampled policies, that these did not namely address all the risks, included in the Sample policy of OECD DDG.
FINDING:
1) Sampled policies do not address all the risks included in the Sample policy of OECD DDG.</t>
  </si>
  <si>
    <t xml:space="preserve">Better Mining Upstream Mechanism Approach and Systems Manual V7 (Approved: 29 May 2023) states:
p.7
3. EXPECTATIONS OF PARTICIPANTS IN THE BETTER MINING PROGRAM
1. Establish strong management systems. Management systems must include a system of controls and transparency over the supply chain. This also includes the adoption, and communication to suppliers and the public, of a policy, applicable to the company and its suppliers, providing the principles and standards for identifying and managing the risks in the supply chain of minerals potentially from conflict-affected or high-risk areas, against which the company will assess itself and the activities and relationships of suppliers.
p.29
Within the company’s supply chain policy or other due diligence policies, they must set out a clear and coherent process for risk management, and commit to the due diligence steps as described in the OECD Guidance’s Annex I and, where relevant, the Supplement.
A record review of KYC questionnaires of 2 mine sites confirms it is a requirement for companies to adopt a Responsible Sourcing Policy.
The 1-st question in Paragraph 13 of the KYC form asks:
13. RESPONSIBLE SUPPLY CHAIN POLICY 
a) Did your company establish a responsible supply chain policy for conflict-affected and high-risk areas which is consistent with the standards set forth in the model supply chain policy in Annex II of the OECD Due Diligence Guidance for Responsible Supply Chains of Minerals from Conflict-Affected and High-Risk Areas? OECD-Due-Diligence-Guidance-Minerals-Edition3.pdf /If yes, please provide a copy.
Better Mining has created a Responsible Supply Chain Policy Template, which is made available to companies.
A review of the RCS Global website (https://www.rcsglobal.com/examples-of-due-diligence-policies-from-select-better-mining-participants/) confirms, that participating sites have adopted Supply Chain Policies and these have been made publicly available.
Site tour confirms principles of supply chain policies are communicated via notice boards and pictograms.
FINDING:
1) As it is not ensured, that all participating companies have a Responsible Sourcing Policy, which complies with the latest version of the OECD DDG, it is also not ensured, that the supply chain policy sets out a clear and coherent management process for risk management. Also commits to the due diligence steps as described in Annex I and, where relevant, the Supplement. </t>
  </si>
  <si>
    <t xml:space="preserve">Better Mining Upstream Mechanism Approach and Systems Manual V7 (Approved: 29 May 2023) states:
p.8
3. EXPECTATIONS OF PARTICIPANTS IN THE BETTER MINING PROGRAM
2. Structure internal management to support supply chain due diligence and assign authority and responsibility to senior staff with the necessary competence, knowledge, and experience to oversee supply chain due diligence.
p.29
Companies must ensure that:
- They have structured internal management to support supply chain due diligence, and assign responsibility and authority to senior staff with the necessary competence, knowledge, and experience to oversee the supply chain due diligence.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the requirement to "structure internal management to support supply chain due diligence and assign authority and responsibility to senior staff with the necessary competence, knowledge and experience to oversee supply chain due diligence" is met.
Better Mining gathers information about a company’s management structure and resources via the KYC form during the SCE process.
Better Mining follows up regularly regarding risk management with companies it works with, via the ongoing monitoring of mine sites, Corrective Action Plans (CAPs) and information-sharing mechanisms.
It was noticed, that participating actors had a good management system in place to conduct due diligence and to responsibly produce/source minerals.
</t>
  </si>
  <si>
    <t xml:space="preserve">Better Mining Upstream Mechanism Approach and Systems Manual V7 (Approved: 29 May 2023) states:
p.29
Companies must ensure that:
- Sufficient resources are made available to support the operation and monitoring of supply chain due diligence processes, taking into account the company size, location and circumstances.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the requirement to "ensure that sufficient resources are made available to support the operation and monitoring of supply chain due diligence processes, taking into account company size, location and circumstances" is met.
Better Mining gathers information about a company’s management structure and resources via the KYC form during the SCE process.
Better Mining follows up regularly regarding risk management with companies it works with, via the ongoing monitoring of mine sites, Corrective Action Plans (CAPs) and information-sharing mechanisms.
Where a company requests assistance, Better Mining also offers support to develop and deliver training on due diligence.
</t>
  </si>
  <si>
    <t>Better Mining Upstream Mechanism Approach and Systems Manual V7 (Approved: 29 May 2023) states:
p.29
Companies must ensure that.
- They have established the necessary organizational structure and communication processes that will ensure that critical information about supply chain due diligence, including the company’s policy, reaches relevant employees and suppliers.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the requirement to "establish the necessary organizational structure and communication processes that will ensure critical information about supply chain due diligence, including the company's policy, reaches relevant employees and suppliers" is met.
Better Mining gathers information about a company’s management structure and resources via the KYC form during the SCE process.
Better Mining follows up regularly regarding risk management with companies it works with, via the ongoing monitoring of mine sites, Corrective Action Plans (CAPs) and information-sharing mechanisms.
Where a company requests assistance, Better Mining also offers support to develop and deliver training on due diligence.</t>
  </si>
  <si>
    <t>Better Mining Upstream Mechanism Approach and Systems Manual V7 (Approved: 29 May 2023) states:
p.29
Companies must ensure that:
- They assist suppliers in building due diligence capacities and provide training as appropriate to employees and suppliers on the policy and its practical application.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the requirement to "assist suppliers in building due diligence capacities and provide training as appropriate to employees and suppliers on the policy and its practical application" is met.
This is implemented by providing several templates (Supply Chain Policy, Step 5 Report) and through on-site monitoring, CAP guidance and training.</t>
  </si>
  <si>
    <t xml:space="preserve">Better Mining Upstream Mechanism Approach and Systems Manual V7 (Approved: 29 May 2023) states:
p.29
Companies must ensure that:
- There is internal accountability with respect to the implementation of the due diligence process.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the requirement to "ensure internal accountability with respect to the implementation of the supply chain due diligence process" is met.
Better Mining follows up regularly regarding risk management with companies it works with via the ongoing monitoring of mine sites, Corrective Action Plans (CAPs) and information-sharing mechanisms.
</t>
  </si>
  <si>
    <t xml:space="preserve">Better Mining Upstream Mechanism Approach and Systems Manual V7 (Approved: 29 May 2023) states:
p.30
Establish a system of controls and transparency over the mineral supply chain, including a chain of custody or traceability system or the identification of upstream actors in the supply chain. Companies should maintain internal documentation and records of supply chain due diligence processes, findings, and resulting decisions.
Record review of Traceability Reports, Corrective Action Plan (CAP) files from January 2022 until July 2023, Interviews with the Better Mining management team, Better Mining field agents and tagging agents, site tour and Interviews with site representatives and exporter confirm the requirement to "establish a system of controls and transparency over the mineral supply chain, including a chain of custody or traceability system or the identification of upstream actors in the supply chain. Create and maintain internal documentation and records of supply chain due diligence processes, findings and resulting decisions" is met.
Better Mining implements a digital traceability system.
All records resulting from the implementation of Better Mining systems (SCEs, mine sites monitoring, Corrective Action Plans) are stored on the Better Mining platform for information sharing. 
Better Mining also requests companies to provide proof of payment of taxes, fees and royalties as part of the SCE process as well as for each mineral export. </t>
  </si>
  <si>
    <t>Better Mining Upstream Mechanism Approach and Systems Manual V7 (Approved: 29 May 2023) states:
p.30
Companies should support the implementation of the principles and criteria of the Extractive Industry Transparency Initiative (EITI) Companies should avoid cash transactions where practicable and ensure cash transactions are supported by verifiable information.
Record review of  The Better Mining Responsible Supply Chain Policy Template which is made available to the companies includes a commitment to disclosure of payments in accordance with the EITI.
Interviews with Better Mining management team and Interviews with site representatives and exporter confirm the EITI principles are supported. Auditee discloses its payments to the government which makes this information publicly available.
The Better Mining monitoring and CAP process includes, as possible risks that need to be managed, the non-disclosure of payments in accordance with the EITI.
The Better Mining KYC form gathers information regarding the use of cash payments by companies.
Note: The scope of the implementation assessment was RWANDA - a non-EITI implementing country.</t>
  </si>
  <si>
    <t>Better Mining Upstream Mechanism Approach and Systems Manual V7 (Approved: 29 May 2023) states:
p.29 and 38 
However, Better Mining requires local exporters and companies to provide proof of payment of taxes, fees and royalties as part of the SCE (Supply Chain Evaluation) process. Our Better Mining’s Know Your Company (KYC) checks for exporters require detailed information pertaining to origin, use of cash and payments by companies and other financial data. In addition, the Better Mining monitoring and CAP process includes risks that need to be managed pertaining to the non-disclosure of payments in accordance with the EITI. 
The Better Mining Responsible Supply Chain Policy Template and Systems Manual V7 (Approved: 29 May 2023) states: ‘We commit to adopt, to widely disseminate and to incorporate in contracts and/or agreements with our suppliers the following Policy on Responsible Sourcing of Minerals for [insert minerals]: (…) (…) We will ensure that all taxes, fees, and royalties related to mineral extraction, trade and export from conflict-affected and high-risk areas are paid to governments, and we commit to disclose such payments in accordance with the principles set forth under the Extractive Industry Transparency Initiative (EITI).’
The shipment documentation Better Mining requires from businesses (local exporters) they work with directly includes, among others, proofs of payment, IGGLR certificate, certificate of origin (obtained from the relevant government authority), Better Mining Due Diligence reports, Export Notice and the Better Mining Conformance Statement, International transport and smelter reception documents, etc. (see the attached Better Mining Shipment Documentation).
Better Mining reviews and validates this information and ensures it is uploaded on a sharing platform. Since the above documentation is a Better Mining requirement, local exporters are in a position to share it with their purchasers.
The auditor considers the requirement to be N/A.</t>
  </si>
  <si>
    <t>The Better Mining Responsible Supply Chain Policy Template (see pages 29 and 38 of the Better Mining Upstream Mechanism Approach and Systems Manual V7 (Approved: 29 May 2023) states: 
‘We commit to refraining from any action that which contributes to the financing of conflict, and we commit to comply with United Nations sanctions resolutions or, where applicable, domestic laws implementing such resolutions.’
‘We commit to adopt, to widely disseminate and to incorporate in contracts and/or agreements with our suppliers the following Policy on Responsible Sourcing of Minerals for [insert minerals]: (…) (…) We will ensure that all taxes, fees, and royalties related to mineral extraction, trade and export from conflict-affected and high-risk areas are paid to governments, and we commit to disclose such payments in accordance with the principles set forth under the Extractive Industry Transparency Initiative (EITI).’ 
p.18, 53 and 54 of the document indicates that the Better Mining monitoring and CAP process includes risks that need to be managed, pertaining to non-disclosure of payments in accordance with the EITI, as well as non-state armed groups and public or Private Security Forces.
Better Mining works with local exporters on the collection of documentation, which includes all export documentation, including records of all taxes and any other payments made to public or private security forces or other armed groups; the latter are at liberty to provide to all downstream actors. 
Better Mining requires local exporters and companies to provide proof of payment of taxes, fees and royalties as part of the SCE (Supply Chain Evaluation) process. Better Mining’s Know Your Company (KYC) checks that exporters require detailed information pertaining to origin, use of cash payments by companies and other financial data. 
The auditor considers the requirement to be N/A.</t>
  </si>
  <si>
    <t>Better Mining Upstream Mechanism Approach and Systems Manual V7 (Approved: 29 May 2023) states:
p.27
6.2 Online platform for information sharing
All information collected and generated through the implementation of Better Mining systems is made available to relevant stakeholders on a continuous basis through the secure Better Mining Information Sharing Platform, which serves as the centralized location for all subsequent supply chain participants to access due diligence information. The Information Sharing Platform is the single-point location for all due diligence documentation. It offers a high level of security for files, with the possibility to individually determine user access rights to specific files or folders. The Platform operates under flexible permission levels which allow for meeting standard, as well as supply chain-specific confidentiality requirements.
Record review of online information sharing platform, interviews with Better Mining management team, Better Mining field agents and tagging agents, site tour and Interviews with site representatives and exporter confirm the requirement " For minerals from a red-flagged location generate, on a disaggregated basis, information on taxes/payments and details of mineral origin and transportation as set out in the 3T Supplement. Make this information available to downstream purchasers and relevant Institutionalized Mechanisms (information can be disclosed to and held by an Institutionalized Mechanism with a mandate to collect and process information on minerals from conflict-affected and high-risk areas) is met".
Better Mining collects and reviews relevant Due Diligence documents and makes those available via its online information-sharing platform.</t>
  </si>
  <si>
    <t>N/A - Downstream only</t>
  </si>
  <si>
    <t xml:space="preserve">Better Mining Upstream Mechanism Approach and Systems Manual V7 (Approved: 29 May 2023) states:
p.30
Companies should avoid cash transactions where practicable and ensure cash transactions are supported by verifiable information.
Transaction documents, Interviews with Better Mining management team, and Interviews with site representatives and exporters confirm cash transactions for minerals are not allowed. Interviews with miners confirm they are also paid money via bank transfer (mobile money). </t>
  </si>
  <si>
    <t>N/A - GOLD ONLY</t>
  </si>
  <si>
    <t>Better Mining Upstream Mechanism Approach and Systems Manual V7 (Approved: 29 May 2023) states:
p.30
Companies should maintain due diligence information for a minimum of five years, preferably on a computerized database.
A record review of the online information-sharing platform confirms Better Mining collects and reviews relevant DD documents and makes those available.
A record review of the exporter documents database confirms the information is stored for a minimum of 5 years.</t>
  </si>
  <si>
    <t>Better Mining Upstream Mechanism Approach and Systems Manual V7 (Approved: 29 May 2023) states:
p.31
Companies should seek to establish strong relationships with their suppliers by:
- Aiming to establish long-term relationships with suppliers in order to build responsible sourcing relationships with them.
Companies covered under the current program (at the time of assessment) have been working with Better Mining for several years - hence, the requirement is met or could be considered N/A for implementation.</t>
  </si>
  <si>
    <t>Better Mining Upstream Mechanism Approach and Systems Manual V7 (Approved: 29 May 2023) states:
p.31
- Communicating to their suppliers the expectation that suppliers will undertake mineral supply chain due diligence and
risk management consistent with the standards defined in Annex II of the OECD Guidance.
Record review of SCE (Supply Chain Evaluation) files, Corrective Action Plan (CAP) files from January 2022 until July 2023, communication records of incidents by companies, monitoring reports, Interviews with Better Mining management team, Better Mining field agents and tagging agents, site tour and Interviews with site representatives and exporter confirms the requirement is met.
The Better Mining CAP process involves local stakeholders, which most frequently include suppliers to companies. Participation in this process supports the capacities of stakeholders to improve risk management and alignment with the OECD Guidance.</t>
  </si>
  <si>
    <t>Better Mining Upstream Mechanism Approach and Systems Manual V7 (Approved: 29 May 2023) states:
p.31
Incorporating their supply chain policy into contracts or written agreements with their suppliers.
While the requirement is clearly stated in Better Mining Upstream Mechanism Approach and Systems Manual V7 (Approved: 29 May 2023), it is noticed that there are no external minerals suppliers.
The auditor considers the requirement to be N/A.</t>
  </si>
  <si>
    <t xml:space="preserve">Better Mining Upstream Mechanism Approach and Systems Manual V7 (Approved: 29 May 2023) states:
p.31
Seeking to support and build the capacities of suppliers to improve risk management performance and comply with the supply chain policy.
Record review of Corrective Action Plan (CAP) files from January 2022 until July 2023, Interviews with Better Mining management team and Better Mining field agents, and Interviews with site representatives and exporter confirms the requirement to "Seek to support and build capacities of suppliers to improve risk management performance and comply with the company's supply chain policy".
Mainly this is done through the CAP process, where all affected parties are involved.
</t>
  </si>
  <si>
    <t xml:space="preserve">Better Mining Upstream Mechanism Approach and Systems Manual V7 (Approved: 29 May 2023) states:
p. 18 
5.3 Continuous monitoring and evaluation of risk management efforts (Corrective Action Plans)
"Corrective Actions are assigned to specific stakeholders (‘risk owners’). While Corrective Actions may be assigned to other stakeholders such as a mining cooperative, government and/or civil society as appropriate, the mining operator and/or exporter identified as BM’s direct counterparty is ultimately responsible for the Corrective Action Plan and for reporting to Better Mining on implementation. Better Mining assigns Corrective Actions to different stakeholders considering which stakeholders can most effectively and most directly prevent and mitigate risks, however, as Better Mining’s direct counterparty is ultimately responsible for the CAP, Better Mining expects the companies utilizing Better Mining services to exercise leverage over other stakeholders that are involved in the CAP process with view to succeeding in implementing risk mitigation in the supply chain."
5.3 Continuous monitoring and evaluation of risk management efforts (Corrective Action Plans) 
"Better Mining follows OECD Guidance by expecting supply chain participants to demonstrate significant and measurable improvement towards eliminating the identified risks. The CAP process has been developed as a tool to support this goal. In the Better Mining approach, significant and measurable improvement can be observed by: A reduction in the number of incidents reported over the different monitoring periods. A reduction in the risk levels assigned to a supply chain over the different monitoring periods. Positive progress in the CAPs status over different monitoring periods (e.g., higher number of CAPs with a status of “implemented”).
Examples of External Stakeholder involvement in Corrective actions Database: 
1.        Cooperation with local government
o        Risk Category: Legality / Legitimacy 
o        Risk: Operational Legality 
o        Risk Description: Illegal mining
o        Corrective action: "Cooperate with local government to stop illegal mining and sales"
o        Source: GIABA (2018), Research and Documentation Report, Money Laundering and Terrorist Financing linked to the Extractive Industry/Mining Sector in West Africa, Typology Report, GIABA, Dakar (Senegal), page 62
2.       Multi-stakeholder approach to remedy Forced Labour Cases
o        Risk Category: Human Rights
o        Risk: Forced Labour
o        Risk Description: Cases of forced labour in upstream operations
o        Corrective action: Cooperate with local stakeholders, NGOs, trade unions and/or government to remedy the situation. Downstream and Midstream companies should support Upstream stakeholders if those stakeholders appear to not have the capacity to adequate remedy.
o        Source: Transparency in Supply Chains etc. A practical guide
3.        Development of Human Rights Policies
o        Risk Category: Legality / Legitimacy
o        Risk: Corruption / Bribery
o        Risk Description: Presence of illegal taxation
o        Corrective action: Engage with the services responsible for enforcement of the Tax Law and civil society organizations to ensure that abuses of the ASM tax regime are pursued through the legal system.
Record review of Corrective Action Plan (CAP) files from January 2022 until July 2023, Interviews with Better Mining management team, Better Mining field agents and Interviews with site representatives and exporter confirms the requirement is met.
Better Mining creates a monthly updated corrective action plan (CAP) for each project. The CAP includes a risk scoring and records the progress made towards implementation of corrective actions. Corrective actions frequently include cooperation between a range of relevant stakeholders from all sectors.  
</t>
  </si>
  <si>
    <t xml:space="preserve">Better Mining Upstream Mechanism Approach and Systems Manual V7 (Approved: 29 May 2023) states:
p.31
Companies must establish or communicate the existence of an available grievance mechanism that enables any affected stakeholders or whistle-blowers to voice concerns regarding the circumstances of extraction, trade, handling and export of minerals.
Record review of site's Grievance Policy and Procedures (Date: 31.07.2021), site tour and interviews with Better Mining management team, Better Mining field agents, site tour and Interviews with site representatives, exporter representative and workers confirms participants have established a grievance mechanism that enables any affected stakeholders or whistle-blowers to voice concerns regarding the circumstances of extraction, trade, handling and export of minerals.
</t>
  </si>
  <si>
    <t>Better Mining Upstream Mechanism Approach and Systems Manual V7 (Approved: 29 May 2023) states:
p.32
Companies must identify risks in supply chains taking into consideration that the scope for the risk assessment will depend on their position in the supply chain (e.g. exporter, trader).
Better Mining supports risk identification via the SCE and monitoring process, which the Better Mining scope of activity is focused on the upstream supply chain from mine site to export.</t>
  </si>
  <si>
    <t xml:space="preserve">Better Mining Upstream Mechanism Approach and Systems Manual V7 (Approved: 29 May 2023) states:
p.32
Companies must ensure that the scope of the risk identification and assessment extends to all of the risks set out in Annex II and the recommendations of the OECD Guidance.
Record review of CAP files, SCE, interviews with Better Mining management team, Better Mining field agents, site tour and Interviews with site representatives, exporter representative confirms the Better Mining risk identification approach includes all Annex II risks from the OECD Guidance.
</t>
  </si>
  <si>
    <t>Better Mining Upstream Mechanism Approach and Systems Manual V7 (Approved: 29 May 2023) states:
p.32
Companies must identify and assess whether the locations of mineral origin and transit, the nature of suppliers or the
circumstances within the supply chain may trigger ‘red flags’ as defined by their policy and the relevant supplement of the OECD Guidance.
Companies must undertake an in-depth review of the context of all red-flagged locations and the 4 due diligence practices of any red-flagged suppliers, covering all of the aspects referenced in the OECD Guidance Supplements.
Identification and assessment of whether the locations of mineral origin and transit, the nature of suppliers or the circumstances within the supply chain may trigger 'red flags' as defined by their policy and the relevant Supplement of the Guidance is done through SCE and CAP process.</t>
  </si>
  <si>
    <t>Better Mining Upstream Mechanism Approach and Systems Manual V7 (Approved: 29 May 2023) states:
p.32
Companies must map the factual circumstances of the supply chain, including the origin of minerals and the activities /relationships of suppliers.
Record review of Corrective Action Plan (CAP) files from January 2022 until July 2023, SCE, interviews with Better Mining management team, Better Mining field agents, site tour and Interviews with site representatives, exporter representative confirms factual circumstances of the supply chain, including the origin of minerals and the activities/relationships of suppliers is conducted through SCE and CAP process.</t>
  </si>
  <si>
    <t>Better Mining Upstream Mechanism Approach and Systems Manual V7 (Approved: 29 May 2023) states:
p.32
Companies must undertake an in-depth review of the context of all red-flagged locations and the 4 due diligence practices of any red-flagged suppliers, covering all of the aspects referenced in the OECD Guidance Supplements.
Record review of Corrective Action Plan (CAP) files from January 2022 until July 2023, SCE, interviews with Better Mining management team, Better Mining field agents, site tour and Interviews with site representatives, exporter representative confirms requirement to "Undertake an in-depth review of the context of all red-flagged locations and the due diligence practices of any red-flagged suppliers, covering all of the aspects referenced in the Supplements" is met.
This is done through the SCE and CAP process.</t>
  </si>
  <si>
    <t>Better Mining Upstream Mechanism Approach and Systems Manual V7 (Approved: 29 May 2023) states:
p.32
Companies must undertake on-the-ground assessments, performed by suitably qualified and independent assessors of red-flagged sources of mined materials and provide this information to downstream companies in the supply chain.
Record review of Corrective Action Plan (CAP) files from January 2022 until July 2023, SCE, interviews with Better Mining management team, Better Mining field agents, site tour and Interviews with site representatives, exporter representative confirms requirement to undertake on-the-ground assessments, performed by suitably qualified and independent assessors, of red-flagged sources of mined minerals. Providing this information to downstream companies in the supply chain is done through SCE and CAP process.</t>
  </si>
  <si>
    <t xml:space="preserve">Better Mining Upstream Mechanism Approach and Systems Manual V7 (Approved: 29 May 2023) states:
p.33
Companies must assess risks against the requirements of their supply chain policy (consistent with the OECD Annex II), the relevant Supplement of the OECD Guidance, national laws, and other relevant legal instruments. Any reasonable inconsistency between these requirements and the information obtained through due diligence should constitute a risk.
Record review of Corrective Action Plan (CAP) files from January 2022 until July 2023, SCE, interviews with Better Mining management team, Better Mining field agents, site tour and Interviews with site representatives, exporter representative confirms requirement to "Assess risks against the requirements of the company's supply chain policy (consistent with Annex II), the relevant Supplement of the Guidance, national laws and other relevant legal instruments. Any reasonable inconsistency between these requirements and the information obtained through due diligence should constitute a risk" is met. This is done through the SCE and CAP process.
</t>
  </si>
  <si>
    <t xml:space="preserve">Better Mining Upstream Mechanism Approach and Systems Manual V7 (Approved: 29 May 2023) states:
p.33
Companies must report findings of risk assessment to designated senior management, outlining the information
gathered and the actual and potential risks identified in the supply chain risk assessment.
Record review of Corrective Action Plan (CAP) files from January 2022 until July 2023, SCE, interviews with Better Mining management team, Better Mining field agents, site tour and Interviews with site representatives, exporter representative confirms requirement to "Report findings of risk assessment to designated senior management, outlining the information gathered and the actual and potential risks identified in the supply chain risk assessment" is met. This is done through the SCE and CAP process.
</t>
  </si>
  <si>
    <t xml:space="preserve">Better Mining Upstream Mechanism Approach and Systems Manual V7 (Approved: 29 May 2023) states:
p.33
Companies must manage the identified risks by either:
· (i) continuing to trade but with measurable risk mitigation
· (ii) temporarily suspending trade while risk mitigation is in put in place, or
· (iii) ceasing trade with the relevant supplier
Better Mining Critical Breach Policy &amp; Procedures ( Rev.3, Date: June 14, 2023) describes in more detail the actions to be taken to manage the risks.
Record review of Corrective Action Plan (CAP) files from January 2022 until July 2023, SCE, interviews with Better Mining management team, Better Mining field agents, site tour and Interviews with site representatives, exporter representative confirms the requirement is met. No critical breaches were identified.
</t>
  </si>
  <si>
    <t>Better Mining Upstream Mechanism Approach and Systems Manual V7 (Approved: 29 May 2023) states:
p.34
Measurable risk mitigation should result in significant and measurable improvement towards eliminating the identified risks, other than serious abuses, within six months of the adoption of the risk management plan.
If there is no such measurable improvement within six months, companies should suspend or discontinue engagement with the supplier for a minimum of three months.
Record review of Corrective Action Plan (CAP) files from January 2022 until July 2023, SCE, interviews with Better Mining management team, Better Mining field agents, site tour and Interviews with site representatives, exporter representative confirms the Better Mining Corrective Action Plans (CAP) process is based on recommending that companies seek to continue trade while measurable risk mitigation is in place. 
Based on the Better Mining Management interview - for cases of severe risks identified, Better Mining implements the critical breach process where suspension and ceasing of trade may be recommended. However, no Critical Breach was identified between  January 2022 and July 2023.</t>
  </si>
  <si>
    <t xml:space="preserve">Better Mining Upstream Mechanism Approach and Systems Manual V7 (Approved: 29 May 2023) states:
p.34
Companies should build and/or exercise leverage over the actors in the supply chain who can most effectively and most directly prevent and mitigate the risks of adverse impacts.
Record review of Corrective Action Plan (CAP) files from January 2022 until July 2023, SCE, interviews with Better Mining management team, Better Mining field agents, site tour and Interviews with site representatives, exporter representative confirms The Better Mining Corrective Action Plans (CAP) process relies on a multi-stakeholder approach that includes but is not limited to local stakeholders, technical state agencies, local and/or central authorities, and civil society. </t>
  </si>
  <si>
    <t xml:space="preserve">Better Mining Upstream Mechanism Approach and Systems Manual V7 (Approved: 29 May 2023) states:
p.34
Companies should consult with suppliers and affected stakeholders to agree on the strategy for measurable risk mitigation in the risk management plan.
Record review of Corrective Action Plan (CAP) files from January 2022 until July 2023, SCE, interviews with Better Mining management team, Better Mining field agents, site tour and Interviews with site representatives, exporter representative confirms The Better Mining Corrective Action Plans (CAP) process relies on a multi-stakeholder approach that includes affected stakeholders to agree on the strategy for measurable risk mitigation in the risk management plan. </t>
  </si>
  <si>
    <t xml:space="preserve">Better Mining Upstream Mechanism Approach and Systems Manual V7 (Approved: 29 May 2023) states:
p.35
Companies should implement the risk management plan, monitor risk mitigation, and report performance to designated
senior management, and consider suspending or discontinuing trade with a supplier after failed attempts at mitigation.
Record review of Corrective Action Plan (CAP) files from January 2022 until July 2023, SCE, interviews with Better Mining management team, Better Mining field agents, site tour and Interviews with site representatives, exporter representative confirms The Better Mining Corrective Action Plans (CAP) process is based on recommending that companies seek to continue trade while measurable risk mitigation is in place. CAPs are reviewed regularly to monitor their effectiveness. 
For cases of severe risks identified, Better Mining implements the critical breach process where suspension or ceasing of trade may be recommended.
However, no Critical Breach was identified between January 2022 and July 2023.
</t>
  </si>
  <si>
    <t>Better Mining Upstream Mechanism Approach and Systems Manual V7 (Approved: 29 May 2023) states:
p.35
Companies should implement, monitor and track the performance of risk mitigation in cooperation/consultation with local and central authorities and other relevant stakeholders.
Companies should consider establishing or supporting community-based networks to monitor risk mitigation.
Record review of Corrective Action Plan (CAP) files from January 2022 until July 2023, interviews with the Better Mining management team, Better Mining field agents, site tour and Interviews with site representatives, exporter representative reveals implementation, monitoring and performance tracking of risk mitigation is implemented in cooperation/consultation with local and central authorities and other relevant stakeholders.</t>
  </si>
  <si>
    <t>Better Mining Upstream Mechanism Approach and Systems Manual V7 (Approved: 29 May 2023) states:
p.35
Companies should maintain ongoing risk monitoring, evaluate the effectiveness of risk mitigation efforts and undertake additional fact and risk assessments as required, for example, following changes to the supply chain.
Record review of Corrective Action Plan (CAP) files from January 2022 until July 2023, interviews with Better Mining management team, Better Mining field agents, site tour and Interviews with site representatives, exporter representative reveals the requirement to "Maintain ongoing risk monitoring, evaluate the effectiveness of risk mitigation efforts and undertake additional fact and risk assessments as required, for example following changes to the supply chain" is met.</t>
  </si>
  <si>
    <t xml:space="preserve">Better Mining Upstream Mechanism Approach and Systems Manual V7 (Approved: 29 May 2023) states:
p.35
Companies should annually report or integrate into annual sustainability or corporate responsibility reports information on supply chain due diligence.
Record review of Step 5 reports of the companies in the scope of this assessment confirms the requirement to "Annually report, or integrate into annual sustainability or corporate responsibility reports, information on supply chain due diligence" is met.
Those reports are available at: https://www.rcsglobal.com/examples-of-due-diligence-policies-from-select-better-mining-participants/
</t>
  </si>
  <si>
    <t>Better Mining Upstream Mechanism Approach and Systems Manual V7 (Approved: 29 May 2023) states:
p.36
The report should describe the company’s management systems, the methodology and results of the risk assessment, and the steps taken to manage risks, consistent with the specific content described in the OECD Guidance.
The report should be published.
Record review of Annual Reports of participating sites (at https://www.rcsglobal.com/examples-of-due-diligence-policies-from-select-better-mining-participants/) confirms reports describe the company's management systems, the methodology and results of the risk assessment and the steps taken to manage risks, consistent with the specific content described in the Guidance. The reports are published. 
During the implementation assessment, the location of due diligence documentation (policies + Step 5 report) for participating companies was not clearly communicated on the RCS website; however, the gap was closed by 12.10.2023.
Now there is a clear heading stating: DUE DILIGENCE DOCUMENTATION OF PARTICIPATING COMPANIES</t>
  </si>
  <si>
    <t>Better Mining Upstream Mechanism Approach and Systems Manual V7 (Approved: 29 May 2023) states:
p.36
The report should describe the company’s management systems, the methodology and results of the risk assessment, and the steps taken to manage risks, consistent with the specific content described in the OECD Guidance. The report should be published.
NA - as smelter and refiners are not in the scope of BM activities. However, the requirement for reports to be published is set for BM participating companies.</t>
  </si>
  <si>
    <t xml:space="preserve">Better Mining Upstream Mechanism Approach and Systems Manual V7 (Approved: 29 May 2023) states:
p.11
Better Mining offers further assistance to companies’ due diligence efforts by delivering trainings to companies and their suppliers on their due diligence systems and processes.
Record review of Corrective Action Plan (CAP) files from January 2022 until July 2023, interviews with the Better Mining management team and Better Mining field agents, and Interviews with site representatives reveal CAP meetings have training purposes. Moreover - Better Mining provides companies with applicable Due Diligence document templates, including KYC forms, Supply Chain Policy and Step 5 Report.
</t>
  </si>
  <si>
    <t>p.27
6.1 Access to a Grievance Mechanism
Better Mining is cognizant that due to the lack of resources and capacity of most upstream companies using Better Mining to support due diligence, it is highly unlikely that these companies will have grievance mechanisms in place.
To support these companies, RCS Global makes available the use of the RCS Global Grievance Mechanism and Policy, accessible at: https://www.rcsglobal.com/grievances / or by email at grievances@rcsglobal.com. The Grievance Policy and procedure can be found at: https://www.rcsglobal.com/pdfs/RCS%20Global%20External%20Grievance%20Policy.pdf
Any impacted stakeholder along the value chain is welcome to submit their concerns regarding the extraction and supply chain minerals and activities covered by Better Mining.
Interviews with Better Mining management team, Better Mining field agents, Interviews with site representatives, and exporter representative reveals all participating sites have implemented a Grievance Mechanism, which affected stakeholders have access to. In addition, they are able to use Better Mining Grievance Mechanism.</t>
  </si>
  <si>
    <t>Better Mining Upstream Mechanism Approach and Systems Manual V7 (Approved: 29 May 2023) states:
p. 11-12
5.1 Supply Chain Evaluation (SCE)
The first implementation step for Better Mining consists of an assessment of an upstream supply chain, known as the Supply Chain Assessment (SCE). This assessment serves to identify and assess upstream supply chain risks against those laid out in the OECD Guidance, as well as to propose a tailored risk management strategy aligned with the OECD Five-Step Framework, which may include different levels of deployment of Better Mining upstream mechanism systems. The SCEs are conducted upon initial BM implementation and re-assessed on an as-needed basis. Better Mining has 2 different SCE templates - one for mine operators and one for exporters - that reflect their respective activities. The SCE can be broken down into five steps:
1. Know Your Counterparty (KYC) checks:
Better Mining’s direct counterparty is requested to complete a KYC Questionnaire (refer to Annex 4), which gathers basic information: Identity, type of business relationship and legality of business operations, the ownership (inc. beneficial ownership) and corporate structure including names of corporate officers, directors; business, government, political or military affiliations of the company and officers, as well as operations, management
structure and financial information, and suppliers that will be part of the intended supply chain. BM then verifies this information and may request further clarifications from the direct counterparty as required.
2. Due diligence documentation collection and verification: Better Mining’s counterparty and its identified supplier(s) of minerals are requested to provide a set of required documents (refer to Annex 2). Better Mining verifies the documents provided.
3. Site Assessments: Initial on-site assessments of the mine sites, storage depots, transportation routes, processing facilities and exporter premises from which materials are expected to be sourced, are conducted by BM or BM-appointed investigators. These assessments include checks on production quantities, number of workers, distances between key locations, and are also used for the configuration of the traceability system (where such a system is required). See Supply Chain Assessment template report (Annex 3).
4. Governance assessment: A desk-based study by BM, complemented by information collected in the field through consultation with stakeholders, to understand and evaluate the political, macroeconomic and governance context of the upstream supply chain.
5. Systems tailoring recommendations: Concluding the SCE are recommendations for specific actions and system deployment required to enable risk management (capacity building, traceability, monitoring and evaluation, reporting).
SCEs include identification and assessment of upstream locations of mineral origin and transit, of the nature of mineral suppliers, as well as of any other circumstances (governance, KYC, or security context, for example) that may trigger red flags, as defined by the OECD Guidance.
Record review of SCE (Supply Chain Evaluation) files, Corrective Action Plan (CAP) files from January 2022 until July 2023, interviews with Better Mining management team, Better Mining field agents and tagging agents, site tour and Interviews with site representatives and exporter confirm requirement to "Support companies sourcing minerals from red-flagged operations in establishing on-the-ground assessment teams with appropriate capabilities and access rights as set out in the Guidance" is met.
Better Mining supports risk identification via the SCE and monitoring process.</t>
  </si>
  <si>
    <t>NA- BM Does not perform audits as defined by the OECD Supplements. No identified points in the supply chain.</t>
  </si>
  <si>
    <t>NA - As this is an upstream program, audits as defined by OECD Due Diligence 3TG Supplements are at the smelter and refiner level. Smelters and refiners’ audits are not part of the Better Mining program. Better Mining does extensive monitoring to assure conformance to OECD upstream requirements.</t>
  </si>
  <si>
    <t>NA - Better Mining does not perform audits, but through their monitoring program, they generate CAPs for issues identified and assure timely completion.</t>
  </si>
  <si>
    <t>NA - Better Mining does not have a audit program as defined by OECD Due Diligence Step 4. Better Mining program supports from the mine to the trader/smelter.</t>
  </si>
  <si>
    <t>NA - Better Mining is not an Industry Initiative or Institutionalized Mechanism. RCS Global does have a COI policy and is signed by all employees.</t>
  </si>
  <si>
    <t>NA - Better Mining is not an Industry Initiative or Institutionalized Mechanism</t>
  </si>
  <si>
    <t>NA - Better Mining is not an Industry Initiative or Institutionalized Mechanism. Better Mining does evaluate the performance of their participants in their program through their ongoing monitoring, but do not have any auditors.</t>
  </si>
  <si>
    <t xml:space="preserve">NA - Better Mining is not an Industry Initiative or Institutionalized Mechanism.  Business confidentiality and legal risk associated with full public transparency, beyond the sharing they do with industry parties like RMI, very difficult. </t>
  </si>
  <si>
    <t xml:space="preserve">NA - Better Mining is not an Industry Initiative or Institutionalized Mechanism.  Business confidentiality and legal risk associated with full public transparency, beyond the sharing they do with industry parties like RMI, very difficult.  </t>
  </si>
  <si>
    <t>NA - Better Mining is not an Industry Initiative or Institutionalized Mechanism.  Better Mining requires companies participating in their program to report inline with OECD requirements.</t>
  </si>
  <si>
    <t>NA - Better Mining is not an Industry Initiative or Institutionalized Mechanism.</t>
  </si>
  <si>
    <t>NA - Better Mining is not an Industry Initiative or Institutionalized Mechanism. The summary report of this assessment would meet the intent of this requirement.</t>
  </si>
  <si>
    <t>NA - Better Mining is not an Industry Initiative or Institutionalized Mechanism.  Given that Better Mining support ASM, the intent of this requirement is met.</t>
  </si>
  <si>
    <t>Data point 1: Record review of participation records of 2022 RMI Annual Conference, 2023 OECD Forum on Responsible Supply Chains, 2023 DRC Mining Week, Volvo group’s 2023 Purchasing Summit, Webinar on the 2022 Better Mining Impact Report confirms the Programme regularly participates in relevant public forums  where it provides information about its responsible supply chain programme, including the risks it identifies in the supply chains of companies within the Programme and on mitigation strategies that are being effectively deployed to address these risks.
Data point 2: Auditor was present at the 2022 RMI Annual Conference and 2023 OECD Forum on Responsible Supply Chains and confirms the Programme regularly participates in relevant public forums  where it provides information about its responsible supply chain programme, including the risks it identifies in the supply chains of companies within the Programme and on mitigation strategies that are being effectively deployed to address these risks.
Data point 3: Management interview with Better Mining management team confirms Better Mining regularly presents its work at public forums, including at the RMI Annual Conference and the OECD Forum on Responsible Minerals Supply Chains. 
Management states locally, Better Mining participates in national industry events such as the DRC Mining Week and holds public online webinars to present its work and impact.</t>
  </si>
  <si>
    <t xml:space="preserve">Data point 1: Record review of The Grievance Policy at: https://www.rcsglobal.com/pdfs/RCS%20Global%20External%20Grievance%20Policy.pdf confirms the Programme has established a functioning and accessible grievance mechanism that enables stakeholders to raise concerns relating to the Programme itself (i.e. not just issues in companies' supply chains).
Data point 2: Management interview with Better Mining management team reveals Better Mining has established a company-level grievance mechanism through its implementing company RCS Global. RCS Global makes available the use of the RCS Global Grievance Mechanism and Policy, accessible at: https://www.rcsglobal.com/grievances / or by email at grievances@rcsglobal.com. 
Any impacted stakeholder along the value chain is welcome to submit their concerns regarding the extraction and supply chain minerals and activities covered by Better Mining.
Based on management interview no grievances have been raised.
</t>
  </si>
  <si>
    <t xml:space="preserve">Data point 1: Management interview with Better Mining management team reveals Better Mining encompasses a comprehensive monitoring and reporting approach including regular stakeholder meetings, quarterly and annual reporting as well as a serious incident alert mechanism developed in cooperation with the RMI.
Data point 2: Record review of SCE (Supply Chain Evaluation) files, Corrective Action Plan (CAP) files from January 2022 until July 2023, interviews with Better Mining field agents and tagging agents, site tour and Interviews with site representatives and exporter confirms the Programme has a mechanism for monitoring and tracking of incidents or emerging risks identified from company's risk assessments.
Data point 3: Record review of QUARTERLY REPORT COPPER – COBALT – 3Ts and BETTER MINING IMPACT REPORT REPORTING YEAR 2022 confirms the the Programme has a mechanism for monitoring, tracking and sharing information - including between programmes, if appropriate - on incidents or emerging risks identified from company's risk assessments and other relevant sources that could create red flags for companies participating in the Programme. 
Data point 4: Record review of Better Mining Risk Management Active 3TG Supply Chains Incidents report confirms serious incident alert mechanism has been developed in cooperation with the RMI.
</t>
  </si>
  <si>
    <t xml:space="preserve">Data point 1: Management interview with Better Mining management team reveals Better Mining extensively communicates incidents and risks to supply chain stakeholders through CAPs and Quarterly Reports.
Data point 2: Record review of CAPs and QUARTERLY REPORT COPPER – COBALT – 3Ts confirms the Programme has an effective process for communicating details of incidents to relevant stakeholders in a timely manner in order to support companies in performing their own supply chain due diligence activities. </t>
  </si>
  <si>
    <t xml:space="preserve">Data point 1: Record review of BETTER MINING CRITICAL BREACH POLICY &amp; PROCEDURES Supplement to Better Mining Approach and Systems Manual (Date: 14 JUNE 2023, V3) confirms the Programme has defined its expectations for the timeliness and completion of corrective actions or non-conformance findings that are identified through a company's audit against the Programme requirements. 
Data point 2: Management interview with Better Mining management team reveals Better Mining develops CAPs based on the monitoring of incidents. All corrective actions have closure timelines to demonstrate continuous improvements. Failure to implement corrective actions negatively impacts the risk score and may in extreme cases constitute a critical breach.
Data point 3: Record review of Corrective Action Plan (CAP) files from January 2022 until July 2023 reveals the Programme has defined its expectations for the timeliness and completion of corrective actions or non-conformance findings that are identified through a company's assessments against the Programme requirements.  
Data point 4: Interviews with Better Mining field agents, tagging agents, site representatives and exporter confirms the Programme has defined its expectations for the timeliness and completion of corrective actions or non-conformance findings that are identified through a company's assessments against the Programme requirements. </t>
  </si>
  <si>
    <t>Data point 1: Management interview with Better Mining management team reveals Better Mining provides CAPs and Quarterly Reports to supply chain participants, including upstream, midstream and downstream companies, as well as the RMI.
Data point 2: Record review of Corrective Action Plan (CAP) files from January 2022 until July 2023, QUARTERLY REPORT COPPER – COBALT – 3Ts confirms and communication records of relevant reports confirms the Programme has a regular communications programme through which it informs companies and other relevant stakeholders of relevant developments in its responsible sourcing scheme, including updates to standards or guidance documents.</t>
  </si>
  <si>
    <t>Data point 1: Record review of The Grievance Policy at: https://www.rcsglobal.com/pdfs/RCS%20Global%20External%20Grievance%20Policy.pdf confirms the Programme has established a functioning and accessible grievance mechanism that enables stakeholders to raise concerns relating to the Programme itself (i.e. not just issues in companies' supply chains).
Data point 2: Management interview with Better Mining management team reveals Better Mining has established a company-level grievance mechanism through its implementing company RCS Global. RCS Global makes available the use of the RCS Global Grievance Mechanism and Policy, accessible at: https://www.rcsglobal.com/grievances / or by email at grievances@rcsglobal.com. 
Any impacted stakeholder along the value chain is welcome to submit their concerns regarding the extraction and supply chain minerals and activities covered by Better Mining.
Based on management interview no grievances have been raised.</t>
  </si>
  <si>
    <t>Data point 1: Record review of UPSTREAM RISK MANAGEMENT PROCEDURE Supplement to Better Mining Approach and Systems Manual (Date: June 2023, V7) confirms all organisations that are considered members of the Programme (regardless of whether they are subject to audit) are required by the Programme to commit to implementing the OECD Due Diligence Guidance. 
Data point 2: Management interview with Better Mining management team reveals The Better Mining Upstream Mechanism Approach and Systems Manual requires full compliance with the OECD Due Diligence Guidance. 
Data point 3: Record review of SCE (Supply Chain Evaluation) files and Corrective Action Plan (CAP) files from January 2022 until July 2023 reveals non conformance of project partners is addressed within the CAP approach which focuses on continuous improvement.</t>
  </si>
  <si>
    <t>Data point 1: Record review of Quarterly Reports and Corrective Action Plan (CAP) files from January 2022 until July 2023 reveals these are reasonable in assuring good faith and reasonable efforts. 
Data point 2: Management interview with Better Mining management team reveals the Programme does not have unrealistic expectations in relation to the due diligence activities and performance of companies within the Programme.</t>
  </si>
  <si>
    <t>Assessment used a timeframe from January 2022 to July 2023 to assess the compliance against expectations from OECD Due Diligence Quidance</t>
  </si>
  <si>
    <r>
      <t xml:space="preserve">Data point 1: Management interview with Better Mining management team reveals Better Mining does not conduct audits and thus does not have auditors within their program. As defined in OECD supplements, audits are for smelters and refiners for 3TG. Better Mining has a process for reviewing its Upstream Mechanism Approach and Systems Manual and program implementation based on the RMI Upstream Mechanism requirement, as evident by the OECD Alignment process Better Mining are going through currently.
When Better Mining updates their written programs, they update and extensively train all staff involved in their implementation and share updates with the organizations they support including their monitors.
</t>
    </r>
    <r>
      <rPr>
        <b/>
        <sz val="11"/>
        <color theme="1"/>
        <rFont val="Calibri"/>
        <family val="2"/>
      </rPr>
      <t>Improvement Opportunity identified:</t>
    </r>
    <r>
      <rPr>
        <sz val="11"/>
        <color theme="1"/>
        <rFont val="Calibri"/>
        <family val="2"/>
      </rPr>
      <t xml:space="preserve">
Improvement opportunity is found in the area of setting up a system for self-assessment and implementing a process for periodic review of the programme.</t>
    </r>
  </si>
  <si>
    <t xml:space="preserve">Data point 1: Record review of “STRENGTHENING LINKAGES BETWEEN UPSTREAM INCIDENT COLLECTION AND RISK MANAGEMENT” reveals the Programme has involved external stakeholders (e.g. civil society, regulators) in the development and oversight of the due diligence, reporting and auditing requirements, including in risk mitigation efforts as set out in Step 3 of the Guidance.
The document reveals stakeholders consulted among others, included: Alianza por la Minería Responsable (ARM), the German Federal Institute for Geosciences and Natural Resources (BGR), Fairphone, the German Corporation for International Cooperation (GIZ), the International Conference on the Great Lakes Region (ICGLR), the International Organisation for Migration (IOM), the International Peace Information Service (IPIS), the Organisation for Economic Cooperation and Development (OECD), independent non-profit organisation RESOLVE etc.
Data point 2: Communication records between Better Mining and Responsoble Minerals Initiative (RMI) confirms there is process to ensure an ongoing alignment. 
</t>
  </si>
  <si>
    <t>Better Mining Upstream Mechanism Approach and Systems Manual V7 (Approved: 29 May 2023) states:
p.30
Companies should collect and disclose information on taxes/payments and details of mineral origin and transportation as set out in the 3T Supplement of the OECD Guidance.
Companies should maintain due diligence information for a minimum of five years, preferably on a computerized database.
Record review of Better Mining supply chain Policy template, Corrective Action Plan (CAP) files from January 2022 until July 2023, KYC forms, interviews with Better Mining management team, Better Mining field agents and tagging agents, site tour and Interviews with site representatives and exporter confirms information on taxes/payments and details of mineral origin and transportation as set out in the 3T Supplement (taking account of business confidentiality and competitive concerns) is collected and disclosed.
The Better Mining Responsible Supply Chain Policy Template is made available to the companies, and it includes a commitment to disclosure of payments in accordance with the EITI.
A review of the RCS Global website (https://www.rcsglobal.com/examples-of-due-diligence-policies-from-select-better-mining-participants/) confirms that participating sites have adopted Supply Chain Policies and commitment to EITI is clearly stated.
The Better Mining monitoring and CAP process includes, as one of the possible risks that need to be managed, the non-disclosure of payments in accordance with the EITI.
The Better Mining KYC form gathers information regarding the use of cash payments by companies. 
Information is stored and distributed through the Better Mining platform for information sharing.</t>
  </si>
  <si>
    <r>
      <t xml:space="preserve">Better Mining Upstream Mechanism Approach and Systems Manual V7 (Approved: 29 May 2023) states:
p.34
Companies should publish the supply chain risk assessment and the supply chain management plan, with due regard for business confidentiality and other competitive concerns, and make them available to external stakeholders as set out in the relevant OECD Supplements.
Record review of Corrective Action Plan (CAP) files from January 2022 until July 2023, SCE, interviews with Better Mining management team, Better Mining field agents, site tour and Interviews with site representatives, exporter representative confirms Better Mining asks participating upstream companies to publicly publish the results of their SCE and their risk management plan.  In case companies do not have their website, Better Mining has provided a webpage for this purpose: </t>
    </r>
    <r>
      <rPr>
        <u/>
        <sz val="9"/>
        <color rgb="FF1155CC"/>
        <rFont val="Segoe UI"/>
        <family val="2"/>
      </rPr>
      <t>https://www.rcsglobal.com/examples-of-due-diligence-policies-from-select-better-mining-participants/</t>
    </r>
    <r>
      <rPr>
        <sz val="9"/>
        <color theme="1"/>
        <rFont val="Segoe UI"/>
        <family val="2"/>
      </rPr>
      <t xml:space="preserve">
If companies have not shared their SCE and risk management plan, BM indicates this as a finding in the CAP.</t>
    </r>
  </si>
  <si>
    <r>
      <t xml:space="preserve">Better Mining Upstream Mechanism Approach and Systems Manual V7 (Approved: 29 May 2023) states:
p.8
In line with Steps 4 and 5 of the OECD Guidance companies utilizing Better Mining upstream mechanism services have obligations related to third-party audits and due diligence reporting for smelters or refiners (SORs). Independent third-party audits of supply chain due diligence are expected at identified points in the supply chain when applicable. This requires facilitation and auditor access to company sites, documentation, records, and, as appropriate, access to suppliers and other relevant stakeholders, such as on-the-ground assessment teams. </t>
    </r>
    <r>
      <rPr>
        <b/>
        <sz val="9"/>
        <color theme="1"/>
        <rFont val="Segoe UI"/>
        <family val="2"/>
      </rPr>
      <t>For BM implementing companies, such as exporters or mining operations, third-party audits are not applicable.</t>
    </r>
  </si>
  <si>
    <r>
      <t>Better Mining Upstream Mechanism Approach and Systems Manual V7 (Approved: 29 May 2023) states:
p.8
In line with Steps 4 and 5 of the OECD Guidance companies utilizing Better Mining upstream mechanism services have obligations related to third-party audits and due diligence reporting for smelters or refiners (SORs). Independent third-party audits of supply chain due diligence are expected at identified points in the supply chain when applicable. This requires facilitation and auditor access to company sites, documentation, records, and, as appropriate, access to suppliers and other relevant stakeholders, such as on-the-ground assessment teams.</t>
    </r>
    <r>
      <rPr>
        <b/>
        <sz val="9"/>
        <color theme="1"/>
        <rFont val="Segoe UI"/>
        <family val="2"/>
      </rPr>
      <t xml:space="preserve"> For BM implementing companies, such as exporters or mining operations, third-party audits are not applicable.</t>
    </r>
  </si>
  <si>
    <r>
      <t xml:space="preserve">Better Mining Upstream Mechanism Approach and Systems Manual V7 (Approved: 29 May 2023) states:
P.11
1. Know Your Counterparty (KYC) checks:
Better Mining’s direct counterparty is requested to complete a KYC Questionnaire (refer to Annex 4), which gathers basic information: Identity, type of business relationship and legality of business operations, the ownership (inc. beneficial ownership) and corporate structure including names of corporate officers, directors; business, government, political or military affiliations of the company and officers, as well as operations, management
structure and financial information, and suppliers that will be part of the intended supply chain. BM then verifies this information and may request further clarifications from the direct counterparty as required.
While the question refers to refiners/smelters seeking accreditation/certification or membership status under The Programme, the auditor considers the requirement is also applicable for the companies (mine site, exporter) under the program. It was noticed that KYC is conducted during the SCE process and does include KYC information.
</t>
    </r>
    <r>
      <rPr>
        <b/>
        <u/>
        <sz val="9"/>
        <color theme="1"/>
        <rFont val="Segoe UI"/>
        <family val="2"/>
      </rPr>
      <t>FINDING:</t>
    </r>
    <r>
      <rPr>
        <sz val="9"/>
        <color theme="1"/>
        <rFont val="Segoe UI"/>
        <family val="2"/>
      </rPr>
      <t xml:space="preserve">
While KYC on programme participants is conducted, the following gaps were noticed in the process:
1) KYC frequency is not defined. (Latest KYC for participants conducted in 2017).
2) Ultimate Beneficial Ownership is not identified - Beneficial ownership of participants does not reveal the physical people behind the companies.
</t>
    </r>
    <r>
      <rPr>
        <b/>
        <sz val="9"/>
        <color theme="1"/>
        <rFont val="Segoe UI"/>
        <family val="2"/>
      </rPr>
      <t>UPDATE:12.10.2023</t>
    </r>
    <r>
      <rPr>
        <sz val="9"/>
        <color theme="1"/>
        <rFont val="Segoe UI"/>
        <family val="2"/>
      </rPr>
      <t xml:space="preserve">
During the report review, the Auditor was provided with KYC documents for participating sites from July 2020 (Which reveals that periodic KYC has been carried out); however, it is not clear from the KYC documents whether the individuals identified have shareholder interests, or what are their actual roles in the company.</t>
    </r>
  </si>
  <si>
    <r>
      <t xml:space="preserve">Better Mining Upstream Mechanism Approach and Systems Manual V7 (Approved: 29 May 2023) states:
p.8
In line with Steps 4 and 5 of the OECD Guidance companies utilizing Better Mining upstream mechanism services have obligations related to third-party audits and due diligence reporting for smelters or refiners (SORs). Independent third-party audits of supply chain due diligence are expected at identified points in the supply chain when applicable. This requires facilitation and auditor access to company sites, documentation, records, and, as appropriate, access to suppliers and other relevant stakeholders, such as on-the-ground assessment teams. </t>
    </r>
    <r>
      <rPr>
        <b/>
        <sz val="9"/>
        <color theme="1"/>
        <rFont val="Segoe UI"/>
        <family val="2"/>
      </rPr>
      <t>For BM implementing companies such as exporters or mining operations, third-party audits are not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</si>
</sst>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Segoe UI"/>
      <family val="2"/>
    </font>
    <font>
      <sz val="10"/>
      <color theme="1"/>
      <name val="Segoe UI"/>
      <family val="2"/>
    </font>
    <font>
      <sz val="10"/>
      <color theme="1"/>
      <name val="Segoe UI"/>
      <family val="2"/>
    </font>
    <font>
      <sz val="10"/>
      <color theme="1"/>
      <name val="Segoe UI"/>
      <family val="2"/>
    </font>
    <font>
      <sz val="9"/>
      <color theme="1"/>
      <name val="Segoe UI"/>
      <family val="2"/>
    </font>
    <font>
      <b/>
      <sz val="9"/>
      <color theme="1"/>
      <name val="Segoe UI"/>
      <family val="2"/>
    </font>
    <font>
      <b/>
      <sz val="9"/>
      <color theme="0"/>
      <name val="Segoe UI"/>
      <family val="2"/>
    </font>
    <font>
      <sz val="9"/>
      <color theme="0"/>
      <name val="Segoe UI"/>
      <family val="2"/>
    </font>
    <font>
      <i/>
      <sz val="9"/>
      <color theme="1"/>
      <name val="Segoe UI"/>
      <family val="2"/>
    </font>
    <font>
      <sz val="16"/>
      <color theme="1"/>
      <name val="Segoe UI"/>
      <family val="2"/>
    </font>
    <font>
      <sz val="10"/>
      <color theme="1"/>
      <name val="Segoe UI"/>
      <family val="2"/>
    </font>
    <font>
      <b/>
      <sz val="10"/>
      <color theme="0"/>
      <name val="Segoe UI"/>
      <family val="2"/>
    </font>
    <font>
      <sz val="9"/>
      <color rgb="FF000000"/>
      <name val="Tahoma"/>
      <family val="2"/>
    </font>
    <font>
      <i/>
      <sz val="9"/>
      <color rgb="FFFF0000"/>
      <name val="Segoe UI"/>
      <family val="2"/>
    </font>
    <font>
      <sz val="9"/>
      <color rgb="FF00B050"/>
      <name val="Segoe UI"/>
      <family val="2"/>
    </font>
    <font>
      <sz val="9"/>
      <name val="Segoe UI"/>
      <family val="2"/>
    </font>
    <font>
      <i/>
      <sz val="9"/>
      <name val="Segoe UI"/>
      <family val="2"/>
    </font>
    <font>
      <b/>
      <sz val="9"/>
      <name val="Segoe UI"/>
      <family val="2"/>
    </font>
    <font>
      <b/>
      <sz val="10"/>
      <color theme="1"/>
      <name val="Segoe UI"/>
      <family val="2"/>
    </font>
    <font>
      <sz val="10"/>
      <color theme="0" tint="-0.14999847407452621"/>
      <name val="Segoe UI"/>
      <family val="2"/>
    </font>
    <font>
      <b/>
      <sz val="10"/>
      <color theme="1"/>
      <name val="Arial"/>
      <family val="2"/>
    </font>
    <font>
      <sz val="10"/>
      <color theme="1"/>
      <name val="Arial"/>
      <family val="2"/>
    </font>
    <font>
      <b/>
      <sz val="11"/>
      <color theme="1"/>
      <name val="Segoe UI"/>
      <family val="2"/>
    </font>
    <font>
      <sz val="10"/>
      <color theme="2"/>
      <name val="Segoe UI"/>
      <family val="2"/>
    </font>
    <font>
      <u/>
      <sz val="11"/>
      <color theme="10"/>
      <name val="Segoe UI"/>
      <family val="2"/>
    </font>
    <font>
      <b/>
      <sz val="12"/>
      <color theme="1"/>
      <name val="Arial"/>
      <family val="2"/>
    </font>
    <font>
      <b/>
      <sz val="14"/>
      <color theme="1"/>
      <name val="Arial"/>
      <family val="2"/>
    </font>
    <font>
      <sz val="8"/>
      <color theme="1"/>
      <name val="Segoe UI"/>
      <family val="2"/>
    </font>
    <font>
      <sz val="14"/>
      <color theme="1"/>
      <name val="Segoe UI"/>
      <family val="2"/>
    </font>
    <font>
      <sz val="22"/>
      <color theme="1"/>
      <name val="Segoe UI"/>
      <family val="2"/>
    </font>
    <font>
      <sz val="8"/>
      <name val="Segoe UI"/>
      <family val="2"/>
    </font>
    <font>
      <strike/>
      <sz val="9"/>
      <color theme="8" tint="0.39997558519241921"/>
      <name val="Segoe UI"/>
      <family val="2"/>
    </font>
    <font>
      <b/>
      <sz val="10"/>
      <name val="Segoe UI"/>
      <family val="2"/>
    </font>
    <font>
      <sz val="11"/>
      <color theme="1"/>
      <name val="Calibri"/>
      <family val="2"/>
    </font>
    <font>
      <b/>
      <sz val="11"/>
      <color theme="1"/>
      <name val="Calibri"/>
      <family val="2"/>
    </font>
    <font>
      <u/>
      <sz val="9"/>
      <color rgb="FF1155CC"/>
      <name val="Segoe UI"/>
      <family val="2"/>
    </font>
    <font>
      <b/>
      <u/>
      <sz val="9"/>
      <color theme="1"/>
      <name val="Segoe UI"/>
      <family val="2"/>
    </font>
  </fonts>
  <fills count="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3"/>
        <bgColor indexed="64"/>
      </patternFill>
    </fill>
    <fill>
      <patternFill patternType="solid">
        <fgColor rgb="FFFFFF00"/>
        <bgColor indexed="64"/>
      </patternFill>
    </fill>
    <fill>
      <patternFill patternType="solid">
        <fgColor theme="2"/>
        <bgColor indexed="64"/>
      </patternFill>
    </fill>
  </fills>
  <borders count="6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right/>
      <top/>
      <bottom style="thin">
        <color theme="0" tint="-0.499984740745262"/>
      </bottom>
      <diagonal/>
    </border>
    <border>
      <left style="thin">
        <color theme="3"/>
      </left>
      <right style="thin">
        <color theme="3"/>
      </right>
      <top style="thin">
        <color theme="3"/>
      </top>
      <bottom style="thin">
        <color theme="3"/>
      </bottom>
      <diagonal/>
    </border>
    <border>
      <left/>
      <right/>
      <top style="thin">
        <color theme="3"/>
      </top>
      <bottom style="thin">
        <color theme="3"/>
      </bottom>
      <diagonal/>
    </border>
    <border>
      <left/>
      <right/>
      <top/>
      <bottom style="thin">
        <color theme="3"/>
      </bottom>
      <diagonal/>
    </border>
    <border>
      <left style="thin">
        <color theme="3"/>
      </left>
      <right style="thin">
        <color theme="3"/>
      </right>
      <top style="thin">
        <color theme="3"/>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bottom style="thin">
        <color theme="3"/>
      </bottom>
      <diagonal/>
    </border>
    <border>
      <left/>
      <right style="thin">
        <color indexed="64"/>
      </right>
      <top/>
      <bottom style="thin">
        <color theme="3"/>
      </bottom>
      <diagonal/>
    </border>
    <border>
      <left style="thin">
        <color indexed="64"/>
      </left>
      <right style="thin">
        <color theme="3"/>
      </right>
      <top style="thin">
        <color theme="3"/>
      </top>
      <bottom style="thin">
        <color theme="3"/>
      </bottom>
      <diagonal/>
    </border>
    <border>
      <left style="thin">
        <color theme="3"/>
      </left>
      <right style="thin">
        <color indexed="64"/>
      </right>
      <top style="thin">
        <color theme="3"/>
      </top>
      <bottom style="thin">
        <color theme="3"/>
      </bottom>
      <diagonal/>
    </border>
    <border>
      <left style="thin">
        <color indexed="64"/>
      </left>
      <right/>
      <top style="thin">
        <color theme="3"/>
      </top>
      <bottom style="thin">
        <color theme="3"/>
      </bottom>
      <diagonal/>
    </border>
    <border>
      <left/>
      <right style="thin">
        <color indexed="64"/>
      </right>
      <top style="thin">
        <color theme="3"/>
      </top>
      <bottom style="thin">
        <color theme="3"/>
      </bottom>
      <diagonal/>
    </border>
    <border>
      <left style="thin">
        <color theme="3"/>
      </left>
      <right style="thin">
        <color indexed="64"/>
      </right>
      <top style="thin">
        <color theme="3"/>
      </top>
      <bottom/>
      <diagonal/>
    </border>
    <border>
      <left style="thin">
        <color indexed="64"/>
      </left>
      <right style="thin">
        <color theme="3"/>
      </right>
      <top style="thin">
        <color theme="3"/>
      </top>
      <bottom style="thin">
        <color indexed="64"/>
      </bottom>
      <diagonal/>
    </border>
    <border>
      <left style="thin">
        <color theme="3"/>
      </left>
      <right style="thin">
        <color theme="3"/>
      </right>
      <top style="thin">
        <color theme="3"/>
      </top>
      <bottom style="thin">
        <color indexed="64"/>
      </bottom>
      <diagonal/>
    </border>
    <border>
      <left style="thin">
        <color theme="3"/>
      </left>
      <right style="thin">
        <color indexed="64"/>
      </right>
      <top style="thin">
        <color theme="3"/>
      </top>
      <bottom style="thin">
        <color indexed="64"/>
      </bottom>
      <diagonal/>
    </border>
    <border>
      <left style="thin">
        <color indexed="64"/>
      </left>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3"/>
      </left>
      <right/>
      <top style="thin">
        <color theme="3"/>
      </top>
      <bottom style="thin">
        <color theme="3"/>
      </bottom>
      <diagonal/>
    </border>
    <border>
      <left style="thin">
        <color theme="3"/>
      </left>
      <right/>
      <top style="thin">
        <color theme="3"/>
      </top>
      <bottom/>
      <diagonal/>
    </border>
    <border>
      <left style="thin">
        <color theme="3"/>
      </left>
      <right/>
      <top style="thin">
        <color theme="3"/>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ck">
        <color theme="3"/>
      </top>
      <bottom style="thin">
        <color theme="0"/>
      </bottom>
      <diagonal/>
    </border>
    <border>
      <left style="thick">
        <color theme="0"/>
      </left>
      <right style="thin">
        <color theme="0"/>
      </right>
      <top style="thick">
        <color theme="3"/>
      </top>
      <bottom style="thin">
        <color theme="0"/>
      </bottom>
      <diagonal/>
    </border>
    <border>
      <left style="thin">
        <color theme="0"/>
      </left>
      <right style="thin">
        <color theme="0"/>
      </right>
      <top style="thin">
        <color theme="0"/>
      </top>
      <bottom style="thick">
        <color theme="3"/>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3"/>
      </top>
      <bottom style="thin">
        <color theme="0"/>
      </bottom>
      <diagonal/>
    </border>
    <border>
      <left style="thin">
        <color theme="3"/>
      </left>
      <right style="thin">
        <color theme="0"/>
      </right>
      <top style="thin">
        <color theme="0"/>
      </top>
      <bottom style="thin">
        <color theme="0"/>
      </bottom>
      <diagonal/>
    </border>
    <border>
      <left style="thin">
        <color theme="0"/>
      </left>
      <right style="thin">
        <color theme="3"/>
      </right>
      <top style="thin">
        <color theme="0"/>
      </top>
      <bottom style="thin">
        <color theme="0"/>
      </bottom>
      <diagonal/>
    </border>
    <border>
      <left/>
      <right/>
      <top style="thin">
        <color theme="3"/>
      </top>
      <bottom/>
      <diagonal/>
    </border>
    <border>
      <left/>
      <right style="thin">
        <color indexed="64"/>
      </right>
      <top/>
      <bottom style="thin">
        <color theme="0" tint="-0.499984740745262"/>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0"/>
      </top>
      <bottom style="hair">
        <color theme="2"/>
      </bottom>
      <diagonal/>
    </border>
    <border>
      <left style="thin">
        <color theme="0"/>
      </left>
      <right style="thin">
        <color theme="2"/>
      </right>
      <top style="hair">
        <color theme="2"/>
      </top>
      <bottom style="hair">
        <color theme="2"/>
      </bottom>
      <diagonal/>
    </border>
    <border>
      <left style="hair">
        <color theme="3"/>
      </left>
      <right style="thin">
        <color theme="0"/>
      </right>
      <top style="hair">
        <color theme="3"/>
      </top>
      <bottom style="hair">
        <color theme="3"/>
      </bottom>
      <diagonal/>
    </border>
    <border>
      <left style="thin">
        <color theme="0"/>
      </left>
      <right style="thin">
        <color theme="0"/>
      </right>
      <top style="hair">
        <color theme="3"/>
      </top>
      <bottom style="hair">
        <color theme="3"/>
      </bottom>
      <diagonal/>
    </border>
    <border>
      <left style="thin">
        <color theme="0"/>
      </left>
      <right style="hair">
        <color theme="3"/>
      </right>
      <top style="hair">
        <color theme="3"/>
      </top>
      <bottom style="hair">
        <color theme="3"/>
      </bottom>
      <diagonal/>
    </border>
    <border>
      <left/>
      <right style="thin">
        <color theme="3"/>
      </right>
      <top style="thin">
        <color theme="3"/>
      </top>
      <bottom style="thin">
        <color theme="3"/>
      </bottom>
      <diagonal/>
    </border>
    <border>
      <left style="thin">
        <color theme="3"/>
      </left>
      <right style="thin">
        <color theme="3"/>
      </right>
      <top/>
      <bottom style="thin">
        <color theme="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0" fontId="24" fillId="0" borderId="0" applyNumberFormat="0" applyFill="0" applyBorder="0" applyAlignment="0" applyProtection="0"/>
  </cellStyleXfs>
  <cellXfs count="357">
    <xf numFmtId="0" fontId="0" fillId="0" borderId="0" xfId="0"/>
    <xf numFmtId="0" fontId="10" fillId="0" borderId="0" xfId="0" applyFont="1"/>
    <xf numFmtId="9" fontId="10" fillId="0" borderId="0" xfId="0" applyNumberFormat="1" applyFont="1"/>
    <xf numFmtId="0" fontId="11" fillId="3" borderId="12" xfId="0" applyFont="1" applyFill="1" applyBorder="1"/>
    <xf numFmtId="0" fontId="4" fillId="4" borderId="15" xfId="0" applyFont="1" applyFill="1" applyBorder="1"/>
    <xf numFmtId="0" fontId="4" fillId="0" borderId="17" xfId="0" applyFont="1" applyBorder="1" applyAlignment="1">
      <alignment horizontal="center"/>
    </xf>
    <xf numFmtId="0" fontId="4" fillId="4" borderId="19" xfId="0" applyFont="1" applyFill="1" applyBorder="1" applyAlignment="1">
      <alignment horizontal="center"/>
    </xf>
    <xf numFmtId="0" fontId="4" fillId="0" borderId="22" xfId="0" applyFont="1" applyBorder="1" applyAlignment="1">
      <alignment horizontal="center"/>
    </xf>
    <xf numFmtId="0" fontId="4" fillId="0" borderId="19" xfId="0" applyFont="1" applyBorder="1" applyAlignment="1">
      <alignment horizontal="center"/>
    </xf>
    <xf numFmtId="0" fontId="4" fillId="4" borderId="15" xfId="0" applyFont="1" applyFill="1" applyBorder="1" applyAlignment="1">
      <alignment horizontal="center"/>
    </xf>
    <xf numFmtId="49" fontId="4" fillId="2" borderId="25" xfId="0" applyNumberFormat="1" applyFont="1" applyFill="1" applyBorder="1" applyAlignment="1">
      <alignment horizontal="left"/>
    </xf>
    <xf numFmtId="49" fontId="4" fillId="0" borderId="26" xfId="0" applyNumberFormat="1" applyFont="1" applyBorder="1" applyAlignment="1">
      <alignment horizontal="left"/>
    </xf>
    <xf numFmtId="49" fontId="10" fillId="0" borderId="0" xfId="0" applyNumberFormat="1" applyFont="1"/>
    <xf numFmtId="0" fontId="10" fillId="0" borderId="0" xfId="0" applyFont="1" applyAlignment="1">
      <alignment horizontal="center"/>
    </xf>
    <xf numFmtId="0" fontId="8" fillId="2" borderId="7" xfId="0" applyFont="1" applyFill="1" applyBorder="1"/>
    <xf numFmtId="49" fontId="10" fillId="0" borderId="0" xfId="0" applyNumberFormat="1" applyFont="1" applyAlignment="1">
      <alignment horizontal="center"/>
    </xf>
    <xf numFmtId="0" fontId="18" fillId="0" borderId="0" xfId="0" applyFont="1"/>
    <xf numFmtId="0" fontId="10" fillId="0" borderId="27" xfId="0" applyFont="1" applyBorder="1" applyAlignment="1">
      <alignment horizontal="center"/>
    </xf>
    <xf numFmtId="0" fontId="10" fillId="0" borderId="33" xfId="0" applyFont="1" applyBorder="1" applyAlignment="1">
      <alignment horizontal="center"/>
    </xf>
    <xf numFmtId="0" fontId="10" fillId="0" borderId="28" xfId="0" applyFont="1" applyBorder="1" applyAlignment="1">
      <alignment horizontal="center"/>
    </xf>
    <xf numFmtId="9" fontId="10" fillId="0" borderId="29" xfId="0" applyNumberFormat="1" applyFont="1" applyBorder="1" applyAlignment="1">
      <alignment horizontal="center"/>
    </xf>
    <xf numFmtId="9" fontId="10" fillId="0" borderId="0" xfId="0" applyNumberFormat="1" applyFont="1" applyAlignment="1">
      <alignment horizontal="center"/>
    </xf>
    <xf numFmtId="9" fontId="10" fillId="0" borderId="30" xfId="0" applyNumberFormat="1" applyFont="1" applyBorder="1" applyAlignment="1">
      <alignment horizontal="center"/>
    </xf>
    <xf numFmtId="9" fontId="19" fillId="0" borderId="34" xfId="0" applyNumberFormat="1" applyFont="1" applyBorder="1" applyAlignment="1">
      <alignment horizontal="center"/>
    </xf>
    <xf numFmtId="9" fontId="19" fillId="0" borderId="32" xfId="0" applyNumberFormat="1"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49" fontId="10" fillId="0" borderId="29" xfId="0" applyNumberFormat="1" applyFont="1" applyBorder="1" applyAlignment="1">
      <alignment horizontal="center"/>
    </xf>
    <xf numFmtId="0" fontId="10" fillId="0" borderId="27" xfId="0" applyFont="1" applyBorder="1" applyAlignment="1">
      <alignment horizontal="right"/>
    </xf>
    <xf numFmtId="0" fontId="10" fillId="0" borderId="31" xfId="0" applyFont="1" applyBorder="1" applyAlignment="1">
      <alignment horizontal="right"/>
    </xf>
    <xf numFmtId="9" fontId="19" fillId="0" borderId="0" xfId="0" applyNumberFormat="1" applyFont="1" applyAlignment="1">
      <alignment horizontal="center"/>
    </xf>
    <xf numFmtId="9" fontId="10" fillId="0" borderId="33" xfId="0" applyNumberFormat="1" applyFont="1" applyBorder="1" applyAlignment="1">
      <alignment horizontal="center"/>
    </xf>
    <xf numFmtId="9" fontId="10" fillId="0" borderId="34" xfId="0" applyNumberFormat="1" applyFont="1" applyBorder="1" applyAlignment="1">
      <alignment horizontal="center"/>
    </xf>
    <xf numFmtId="0" fontId="11" fillId="3" borderId="13" xfId="0" applyFont="1" applyFill="1" applyBorder="1" applyAlignment="1">
      <alignment horizontal="center" wrapText="1"/>
    </xf>
    <xf numFmtId="0" fontId="8" fillId="4" borderId="10" xfId="0" applyFont="1" applyFill="1" applyBorder="1" applyAlignment="1">
      <alignment horizontal="center" wrapText="1"/>
    </xf>
    <xf numFmtId="0" fontId="16" fillId="2" borderId="10" xfId="0" applyFont="1" applyFill="1" applyBorder="1" applyAlignment="1">
      <alignment horizontal="center"/>
    </xf>
    <xf numFmtId="0" fontId="16" fillId="4" borderId="9" xfId="0" applyFont="1" applyFill="1" applyBorder="1" applyAlignment="1">
      <alignment horizontal="center"/>
    </xf>
    <xf numFmtId="0" fontId="15" fillId="0" borderId="8" xfId="0" applyFont="1" applyBorder="1"/>
    <xf numFmtId="0" fontId="16" fillId="4" borderId="10" xfId="0" applyFont="1" applyFill="1" applyBorder="1"/>
    <xf numFmtId="0" fontId="15" fillId="0" borderId="11" xfId="0" applyFont="1" applyBorder="1"/>
    <xf numFmtId="0" fontId="16" fillId="2" borderId="10" xfId="0" applyFont="1" applyFill="1" applyBorder="1"/>
    <xf numFmtId="0" fontId="16" fillId="4" borderId="9" xfId="0" applyFont="1" applyFill="1" applyBorder="1"/>
    <xf numFmtId="0" fontId="16" fillId="2" borderId="9" xfId="0" applyFont="1" applyFill="1" applyBorder="1"/>
    <xf numFmtId="0" fontId="15" fillId="0" borderId="23" xfId="0" applyFont="1" applyBorder="1"/>
    <xf numFmtId="0" fontId="15" fillId="0" borderId="35" xfId="0" applyFont="1" applyBorder="1" applyAlignment="1">
      <alignment horizontal="center"/>
    </xf>
    <xf numFmtId="0" fontId="16" fillId="4" borderId="10" xfId="0" applyFont="1" applyFill="1" applyBorder="1" applyAlignment="1">
      <alignment horizontal="center"/>
    </xf>
    <xf numFmtId="0" fontId="15" fillId="0" borderId="36" xfId="0" applyFont="1" applyBorder="1" applyAlignment="1">
      <alignment horizontal="center"/>
    </xf>
    <xf numFmtId="0" fontId="15" fillId="0" borderId="9" xfId="0" applyFont="1" applyBorder="1" applyAlignment="1">
      <alignment horizontal="center"/>
    </xf>
    <xf numFmtId="0" fontId="16" fillId="2" borderId="9" xfId="0" applyFont="1" applyFill="1" applyBorder="1" applyAlignment="1">
      <alignment horizontal="center"/>
    </xf>
    <xf numFmtId="0" fontId="15" fillId="0" borderId="37" xfId="0" applyFont="1" applyBorder="1" applyAlignment="1">
      <alignment horizontal="center"/>
    </xf>
    <xf numFmtId="0" fontId="11" fillId="3" borderId="14" xfId="0" applyFont="1" applyFill="1" applyBorder="1" applyAlignment="1">
      <alignment horizontal="center" wrapText="1"/>
    </xf>
    <xf numFmtId="0" fontId="8" fillId="4" borderId="16" xfId="0" applyFont="1" applyFill="1" applyBorder="1" applyAlignment="1">
      <alignment horizontal="center" wrapText="1"/>
    </xf>
    <xf numFmtId="0" fontId="15" fillId="0" borderId="18" xfId="0" applyFont="1" applyBorder="1" applyAlignment="1">
      <alignment horizontal="center"/>
    </xf>
    <xf numFmtId="0" fontId="16" fillId="4" borderId="16" xfId="0" applyFont="1" applyFill="1" applyBorder="1" applyAlignment="1">
      <alignment horizontal="center"/>
    </xf>
    <xf numFmtId="0" fontId="15" fillId="0" borderId="21" xfId="0" applyFont="1" applyBorder="1" applyAlignment="1">
      <alignment horizontal="center"/>
    </xf>
    <xf numFmtId="0" fontId="15" fillId="0" borderId="20" xfId="0" applyFont="1" applyBorder="1" applyAlignment="1">
      <alignment horizontal="center"/>
    </xf>
    <xf numFmtId="0" fontId="16" fillId="2" borderId="16" xfId="0" applyFont="1" applyFill="1" applyBorder="1" applyAlignment="1">
      <alignment horizontal="center"/>
    </xf>
    <xf numFmtId="0" fontId="16" fillId="4" borderId="20" xfId="0" applyFont="1" applyFill="1" applyBorder="1" applyAlignment="1">
      <alignment horizontal="center"/>
    </xf>
    <xf numFmtId="0" fontId="16" fillId="2" borderId="20" xfId="0" applyFont="1" applyFill="1" applyBorder="1" applyAlignment="1">
      <alignment horizontal="center"/>
    </xf>
    <xf numFmtId="0" fontId="15" fillId="0" borderId="24" xfId="0" applyFont="1" applyBorder="1" applyAlignment="1">
      <alignment horizontal="center"/>
    </xf>
    <xf numFmtId="9" fontId="19" fillId="0" borderId="31" xfId="0" applyNumberFormat="1" applyFont="1" applyBorder="1" applyAlignment="1">
      <alignment horizontal="center"/>
    </xf>
    <xf numFmtId="0" fontId="18" fillId="0" borderId="0" xfId="0" applyFont="1" applyAlignment="1">
      <alignment horizontal="right"/>
    </xf>
    <xf numFmtId="0" fontId="24" fillId="0" borderId="0" xfId="1"/>
    <xf numFmtId="0" fontId="18" fillId="7" borderId="12" xfId="0" applyFont="1" applyFill="1" applyBorder="1" applyAlignment="1">
      <alignment horizontal="centerContinuous"/>
    </xf>
    <xf numFmtId="0" fontId="10" fillId="7" borderId="14" xfId="0" applyFont="1" applyFill="1" applyBorder="1" applyAlignment="1">
      <alignment horizontal="centerContinuous"/>
    </xf>
    <xf numFmtId="0" fontId="10" fillId="0" borderId="27" xfId="0" applyFont="1" applyBorder="1"/>
    <xf numFmtId="0" fontId="10" fillId="0" borderId="28" xfId="0" applyFont="1" applyBorder="1"/>
    <xf numFmtId="0" fontId="10" fillId="0" borderId="29" xfId="0" applyFont="1" applyBorder="1"/>
    <xf numFmtId="0" fontId="10" fillId="0" borderId="30" xfId="0" applyFont="1" applyBorder="1"/>
    <xf numFmtId="0" fontId="10" fillId="0" borderId="31" xfId="0" applyFont="1" applyBorder="1"/>
    <xf numFmtId="9" fontId="10" fillId="0" borderId="32" xfId="0" applyNumberFormat="1" applyFont="1" applyBorder="1"/>
    <xf numFmtId="0" fontId="10" fillId="0" borderId="33" xfId="0" applyFont="1" applyBorder="1"/>
    <xf numFmtId="9" fontId="10" fillId="0" borderId="34" xfId="0" applyNumberFormat="1" applyFont="1" applyBorder="1"/>
    <xf numFmtId="0" fontId="10" fillId="0" borderId="33" xfId="0" applyFont="1" applyBorder="1" applyAlignment="1">
      <alignment horizontal="right"/>
    </xf>
    <xf numFmtId="0" fontId="10" fillId="0" borderId="0" xfId="0" applyFont="1" applyAlignment="1">
      <alignment horizontal="right"/>
    </xf>
    <xf numFmtId="9" fontId="10" fillId="0" borderId="30" xfId="0" applyNumberFormat="1" applyFont="1" applyBorder="1"/>
    <xf numFmtId="0" fontId="10" fillId="0" borderId="34" xfId="0" applyFont="1" applyBorder="1" applyAlignment="1">
      <alignment horizontal="right"/>
    </xf>
    <xf numFmtId="9" fontId="10" fillId="0" borderId="29" xfId="0" applyNumberFormat="1" applyFont="1" applyBorder="1"/>
    <xf numFmtId="9" fontId="10" fillId="0" borderId="31" xfId="0" applyNumberFormat="1" applyFont="1" applyBorder="1"/>
    <xf numFmtId="9" fontId="19" fillId="0" borderId="30" xfId="0" applyNumberFormat="1" applyFont="1" applyBorder="1" applyAlignment="1">
      <alignment horizontal="center"/>
    </xf>
    <xf numFmtId="9" fontId="10" fillId="0" borderId="28" xfId="0" applyNumberFormat="1" applyFont="1" applyBorder="1" applyAlignment="1">
      <alignment horizontal="center"/>
    </xf>
    <xf numFmtId="9" fontId="10" fillId="0" borderId="32" xfId="0" applyNumberFormat="1" applyFont="1" applyBorder="1" applyAlignment="1">
      <alignment horizontal="center"/>
    </xf>
    <xf numFmtId="9" fontId="23" fillId="0" borderId="39" xfId="0" applyNumberFormat="1" applyFont="1" applyBorder="1" applyAlignment="1">
      <alignment horizontal="center"/>
    </xf>
    <xf numFmtId="9" fontId="23" fillId="0" borderId="38" xfId="0" applyNumberFormat="1" applyFont="1" applyBorder="1" applyAlignment="1">
      <alignment horizontal="center"/>
    </xf>
    <xf numFmtId="0" fontId="10" fillId="0" borderId="38" xfId="0" applyFont="1" applyBorder="1" applyAlignment="1">
      <alignment horizontal="center"/>
    </xf>
    <xf numFmtId="9" fontId="10" fillId="0" borderId="40" xfId="0" applyNumberFormat="1" applyFont="1" applyBorder="1" applyAlignment="1">
      <alignment horizontal="center"/>
    </xf>
    <xf numFmtId="9" fontId="19" fillId="0" borderId="39" xfId="0" applyNumberFormat="1" applyFont="1" applyBorder="1" applyAlignment="1">
      <alignment horizontal="center"/>
    </xf>
    <xf numFmtId="0" fontId="18" fillId="8" borderId="12" xfId="0" applyFont="1" applyFill="1" applyBorder="1" applyAlignment="1">
      <alignment horizontal="centerContinuous"/>
    </xf>
    <xf numFmtId="0" fontId="18" fillId="8" borderId="13" xfId="0" applyFont="1" applyFill="1" applyBorder="1" applyAlignment="1">
      <alignment horizontal="centerContinuous"/>
    </xf>
    <xf numFmtId="0" fontId="18" fillId="8" borderId="13" xfId="0" applyFont="1" applyFill="1" applyBorder="1" applyAlignment="1">
      <alignment horizontal="center"/>
    </xf>
    <xf numFmtId="0" fontId="18" fillId="8" borderId="14" xfId="0" applyFont="1" applyFill="1" applyBorder="1" applyAlignment="1">
      <alignment horizontal="center"/>
    </xf>
    <xf numFmtId="0" fontId="10" fillId="8" borderId="13" xfId="0" applyFont="1" applyFill="1" applyBorder="1" applyAlignment="1">
      <alignment horizontal="centerContinuous"/>
    </xf>
    <xf numFmtId="0" fontId="10" fillId="8" borderId="14" xfId="0" applyFont="1" applyFill="1" applyBorder="1" applyAlignment="1">
      <alignment horizontal="centerContinuous"/>
    </xf>
    <xf numFmtId="0" fontId="10" fillId="0" borderId="34" xfId="0" applyFont="1" applyBorder="1"/>
    <xf numFmtId="49" fontId="29" fillId="0" borderId="1" xfId="0" applyNumberFormat="1" applyFont="1" applyBorder="1" applyAlignment="1">
      <alignment horizontal="left"/>
    </xf>
    <xf numFmtId="0" fontId="10" fillId="0" borderId="1" xfId="0" applyFont="1" applyBorder="1"/>
    <xf numFmtId="0" fontId="0" fillId="0" borderId="1" xfId="0" applyBorder="1"/>
    <xf numFmtId="0" fontId="28" fillId="0" borderId="1" xfId="0" applyFont="1" applyBorder="1"/>
    <xf numFmtId="0" fontId="18" fillId="0" borderId="1" xfId="0" applyFont="1" applyBorder="1" applyAlignment="1">
      <alignment vertical="center"/>
    </xf>
    <xf numFmtId="0" fontId="10" fillId="0" borderId="1" xfId="0" applyFont="1" applyBorder="1" applyAlignment="1">
      <alignment vertical="center"/>
    </xf>
    <xf numFmtId="0" fontId="10" fillId="0" borderId="2" xfId="0" applyFont="1" applyBorder="1"/>
    <xf numFmtId="0" fontId="10" fillId="0" borderId="3" xfId="0" applyFont="1" applyBorder="1"/>
    <xf numFmtId="0" fontId="10" fillId="0" borderId="4" xfId="0" applyFont="1" applyBorder="1" applyAlignment="1">
      <alignment vertical="center"/>
    </xf>
    <xf numFmtId="0" fontId="10" fillId="0" borderId="8" xfId="0" applyFont="1" applyBorder="1" applyAlignment="1">
      <alignment horizontal="center"/>
    </xf>
    <xf numFmtId="0" fontId="10" fillId="0" borderId="8" xfId="0" applyFont="1" applyBorder="1" applyAlignment="1">
      <alignment horizontal="center" vertical="center"/>
    </xf>
    <xf numFmtId="0" fontId="10" fillId="0" borderId="43" xfId="0" applyFont="1" applyBorder="1" applyAlignment="1">
      <alignment vertical="center"/>
    </xf>
    <xf numFmtId="0" fontId="10" fillId="0" borderId="5" xfId="0" applyFont="1" applyBorder="1"/>
    <xf numFmtId="0" fontId="10" fillId="0" borderId="8" xfId="0" applyFont="1" applyBorder="1" applyAlignment="1">
      <alignment horizontal="center" vertical="center" wrapText="1"/>
    </xf>
    <xf numFmtId="0" fontId="10" fillId="0" borderId="4" xfId="0" applyFont="1" applyBorder="1"/>
    <xf numFmtId="0" fontId="10" fillId="0" borderId="44" xfId="0" applyFont="1" applyBorder="1"/>
    <xf numFmtId="0" fontId="10" fillId="0" borderId="45" xfId="0" applyFont="1" applyBorder="1"/>
    <xf numFmtId="0" fontId="10" fillId="0" borderId="46" xfId="0"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2" xfId="0" applyFont="1" applyBorder="1" applyAlignment="1">
      <alignment horizontal="center"/>
    </xf>
    <xf numFmtId="0" fontId="10" fillId="0" borderId="51" xfId="0" applyFont="1" applyBorder="1"/>
    <xf numFmtId="0" fontId="30" fillId="0" borderId="1" xfId="1" applyFont="1" applyBorder="1" applyProtection="1">
      <protection locked="0"/>
    </xf>
    <xf numFmtId="0" fontId="10" fillId="0" borderId="1" xfId="0" applyFont="1" applyBorder="1" applyProtection="1">
      <protection locked="0"/>
    </xf>
    <xf numFmtId="0" fontId="10" fillId="0" borderId="1" xfId="0" applyFont="1" applyBorder="1" applyAlignment="1">
      <alignment wrapText="1"/>
    </xf>
    <xf numFmtId="0" fontId="0" fillId="0" borderId="1" xfId="0" applyBorder="1" applyAlignment="1">
      <alignment wrapText="1"/>
    </xf>
    <xf numFmtId="0" fontId="21" fillId="0" borderId="1" xfId="0" applyFont="1" applyBorder="1" applyProtection="1">
      <protection hidden="1"/>
    </xf>
    <xf numFmtId="0" fontId="21" fillId="0" borderId="4" xfId="0" applyFont="1" applyBorder="1" applyProtection="1">
      <protection hidden="1"/>
    </xf>
    <xf numFmtId="0" fontId="26" fillId="0" borderId="1" xfId="0" applyFont="1" applyBorder="1" applyProtection="1">
      <protection hidden="1"/>
    </xf>
    <xf numFmtId="0" fontId="21" fillId="0" borderId="2" xfId="0" applyFont="1" applyBorder="1" applyProtection="1">
      <protection hidden="1"/>
    </xf>
    <xf numFmtId="0" fontId="21" fillId="0" borderId="3" xfId="0" applyFont="1" applyBorder="1" applyProtection="1">
      <protection hidden="1"/>
    </xf>
    <xf numFmtId="0" fontId="21" fillId="0" borderId="5" xfId="0" applyFont="1" applyBorder="1" applyProtection="1">
      <protection hidden="1"/>
    </xf>
    <xf numFmtId="0" fontId="20" fillId="0" borderId="1" xfId="0" applyFont="1" applyBorder="1" applyProtection="1">
      <protection hidden="1"/>
    </xf>
    <xf numFmtId="0" fontId="21" fillId="0" borderId="1" xfId="0" applyFont="1" applyBorder="1" applyAlignment="1" applyProtection="1">
      <alignment horizontal="right"/>
      <protection hidden="1"/>
    </xf>
    <xf numFmtId="0" fontId="21" fillId="0" borderId="1" xfId="0" applyFont="1" applyBorder="1" applyAlignment="1" applyProtection="1">
      <alignment horizontal="center"/>
      <protection hidden="1"/>
    </xf>
    <xf numFmtId="0" fontId="4" fillId="0" borderId="1" xfId="0" applyFont="1" applyBorder="1" applyAlignment="1" applyProtection="1">
      <alignment vertical="center"/>
      <protection hidden="1"/>
    </xf>
    <xf numFmtId="0" fontId="4" fillId="0" borderId="1" xfId="0" applyFont="1" applyBorder="1" applyAlignment="1" applyProtection="1">
      <alignment vertical="center" wrapText="1"/>
      <protection hidden="1"/>
    </xf>
    <xf numFmtId="0" fontId="4" fillId="0" borderId="1" xfId="0" applyFont="1" applyBorder="1" applyAlignment="1" applyProtection="1">
      <alignment horizontal="center" vertical="center" wrapText="1"/>
      <protection hidden="1"/>
    </xf>
    <xf numFmtId="0" fontId="4" fillId="0" borderId="2" xfId="0" applyFont="1" applyBorder="1" applyProtection="1">
      <protection hidden="1"/>
    </xf>
    <xf numFmtId="0" fontId="4" fillId="0" borderId="3" xfId="0" applyFont="1" applyBorder="1" applyProtection="1">
      <protection hidden="1"/>
    </xf>
    <xf numFmtId="0" fontId="4" fillId="0" borderId="1" xfId="0" applyFont="1" applyBorder="1" applyProtection="1">
      <protection hidden="1"/>
    </xf>
    <xf numFmtId="0" fontId="5" fillId="0" borderId="2" xfId="0" applyFont="1" applyBorder="1" applyProtection="1">
      <protection hidden="1"/>
    </xf>
    <xf numFmtId="0" fontId="5" fillId="0" borderId="3" xfId="0" applyFont="1" applyBorder="1" applyProtection="1">
      <protection hidden="1"/>
    </xf>
    <xf numFmtId="0" fontId="5" fillId="0" borderId="1" xfId="0" applyFont="1" applyBorder="1" applyProtection="1">
      <protection hidden="1"/>
    </xf>
    <xf numFmtId="0" fontId="11" fillId="3" borderId="13" xfId="0" applyFont="1" applyFill="1" applyBorder="1" applyAlignment="1" applyProtection="1">
      <alignment wrapText="1"/>
      <protection hidden="1"/>
    </xf>
    <xf numFmtId="0" fontId="4" fillId="0" borderId="5" xfId="0" applyFont="1" applyBorder="1" applyProtection="1">
      <protection hidden="1"/>
    </xf>
    <xf numFmtId="0" fontId="4" fillId="0" borderId="1" xfId="0" applyFont="1" applyBorder="1" applyAlignment="1" applyProtection="1">
      <alignment horizontal="center" wrapText="1"/>
      <protection hidden="1"/>
    </xf>
    <xf numFmtId="0" fontId="4" fillId="0" borderId="4" xfId="0" applyFont="1" applyBorder="1" applyAlignment="1" applyProtection="1">
      <alignment horizontal="center" wrapText="1"/>
      <protection hidden="1"/>
    </xf>
    <xf numFmtId="0" fontId="4" fillId="0" borderId="1" xfId="0" applyFont="1" applyBorder="1" applyAlignment="1" applyProtection="1">
      <alignment wrapText="1"/>
      <protection hidden="1"/>
    </xf>
    <xf numFmtId="0" fontId="4" fillId="0" borderId="4" xfId="0" applyFont="1" applyBorder="1" applyProtection="1">
      <protection hidden="1"/>
    </xf>
    <xf numFmtId="0" fontId="9" fillId="0" borderId="1" xfId="0" applyFont="1" applyBorder="1" applyAlignment="1" applyProtection="1">
      <alignment vertical="center"/>
      <protection hidden="1"/>
    </xf>
    <xf numFmtId="0" fontId="4" fillId="0" borderId="4" xfId="0" applyFont="1" applyBorder="1" applyAlignment="1" applyProtection="1">
      <alignment wrapText="1"/>
      <protection hidden="1"/>
    </xf>
    <xf numFmtId="0" fontId="11" fillId="3" borderId="12" xfId="0" applyFont="1" applyFill="1" applyBorder="1" applyProtection="1">
      <protection hidden="1"/>
    </xf>
    <xf numFmtId="0" fontId="11" fillId="3" borderId="13" xfId="0" applyFont="1" applyFill="1" applyBorder="1" applyAlignment="1" applyProtection="1">
      <alignment horizontal="center" wrapText="1"/>
      <protection hidden="1"/>
    </xf>
    <xf numFmtId="0" fontId="11" fillId="3" borderId="14" xfId="0" applyFont="1" applyFill="1" applyBorder="1" applyProtection="1">
      <protection hidden="1"/>
    </xf>
    <xf numFmtId="0" fontId="4" fillId="0" borderId="3" xfId="0" applyFont="1" applyBorder="1" applyAlignment="1" applyProtection="1">
      <alignment wrapText="1"/>
      <protection hidden="1"/>
    </xf>
    <xf numFmtId="0" fontId="4" fillId="4" borderId="15" xfId="0" applyFont="1" applyFill="1" applyBorder="1" applyProtection="1">
      <protection hidden="1"/>
    </xf>
    <xf numFmtId="0" fontId="8" fillId="4" borderId="10" xfId="0" applyFont="1" applyFill="1" applyBorder="1" applyAlignment="1" applyProtection="1">
      <alignment wrapText="1"/>
      <protection hidden="1"/>
    </xf>
    <xf numFmtId="0" fontId="8" fillId="4" borderId="10" xfId="0" applyFont="1" applyFill="1" applyBorder="1" applyAlignment="1" applyProtection="1">
      <alignment horizontal="center" wrapText="1"/>
      <protection hidden="1"/>
    </xf>
    <xf numFmtId="0" fontId="4" fillId="4" borderId="16" xfId="0" applyFont="1" applyFill="1" applyBorder="1" applyProtection="1">
      <protection hidden="1"/>
    </xf>
    <xf numFmtId="0" fontId="4" fillId="0" borderId="17" xfId="0" applyFont="1" applyBorder="1" applyAlignment="1" applyProtection="1">
      <alignment horizontal="center"/>
      <protection hidden="1"/>
    </xf>
    <xf numFmtId="0" fontId="15" fillId="0" borderId="8" xfId="0" applyFont="1" applyBorder="1" applyAlignment="1" applyProtection="1">
      <alignment wrapText="1"/>
      <protection hidden="1"/>
    </xf>
    <xf numFmtId="0" fontId="15" fillId="0" borderId="35" xfId="0" applyFont="1" applyBorder="1" applyAlignment="1" applyProtection="1">
      <alignment horizontal="center" wrapText="1"/>
      <protection locked="0" hidden="1"/>
    </xf>
    <xf numFmtId="0" fontId="4" fillId="4" borderId="15" xfId="0" applyFont="1" applyFill="1" applyBorder="1" applyAlignment="1" applyProtection="1">
      <alignment horizontal="center"/>
      <protection hidden="1"/>
    </xf>
    <xf numFmtId="0" fontId="16" fillId="4" borderId="10" xfId="0" applyFont="1" applyFill="1" applyBorder="1" applyAlignment="1" applyProtection="1">
      <alignment wrapText="1"/>
      <protection hidden="1"/>
    </xf>
    <xf numFmtId="0" fontId="16" fillId="4" borderId="10" xfId="0" applyFont="1" applyFill="1" applyBorder="1" applyAlignment="1" applyProtection="1">
      <alignment horizontal="center" wrapText="1"/>
      <protection hidden="1"/>
    </xf>
    <xf numFmtId="0" fontId="4" fillId="4" borderId="16" xfId="0" applyFont="1" applyFill="1" applyBorder="1" applyAlignment="1" applyProtection="1">
      <alignment wrapText="1"/>
      <protection hidden="1"/>
    </xf>
    <xf numFmtId="0" fontId="4" fillId="0" borderId="8" xfId="0" applyFont="1" applyBorder="1" applyAlignment="1" applyProtection="1">
      <alignment wrapText="1"/>
      <protection hidden="1"/>
    </xf>
    <xf numFmtId="0" fontId="15" fillId="0" borderId="11" xfId="0" applyFont="1" applyBorder="1" applyAlignment="1" applyProtection="1">
      <alignment wrapText="1"/>
      <protection hidden="1"/>
    </xf>
    <xf numFmtId="0" fontId="15" fillId="0" borderId="36" xfId="0" applyFont="1" applyBorder="1" applyAlignment="1" applyProtection="1">
      <alignment horizontal="center" wrapText="1"/>
      <protection locked="0" hidden="1"/>
    </xf>
    <xf numFmtId="0" fontId="4" fillId="0" borderId="19" xfId="0" applyFont="1" applyBorder="1" applyAlignment="1" applyProtection="1">
      <alignment horizontal="center"/>
      <protection hidden="1"/>
    </xf>
    <xf numFmtId="0" fontId="4" fillId="4" borderId="19" xfId="0" applyFont="1" applyFill="1" applyBorder="1" applyAlignment="1" applyProtection="1">
      <alignment horizontal="center"/>
      <protection hidden="1"/>
    </xf>
    <xf numFmtId="0" fontId="16" fillId="2" borderId="10" xfId="0" applyFont="1" applyFill="1" applyBorder="1" applyProtection="1">
      <protection hidden="1"/>
    </xf>
    <xf numFmtId="0" fontId="16" fillId="2" borderId="10" xfId="0" applyFont="1" applyFill="1" applyBorder="1" applyAlignment="1" applyProtection="1">
      <alignment horizontal="center"/>
      <protection hidden="1"/>
    </xf>
    <xf numFmtId="0" fontId="14" fillId="4" borderId="20" xfId="0" applyFont="1" applyFill="1" applyBorder="1" applyAlignment="1" applyProtection="1">
      <alignment wrapText="1"/>
      <protection hidden="1"/>
    </xf>
    <xf numFmtId="0" fontId="16" fillId="4" borderId="9" xfId="0" applyFont="1" applyFill="1" applyBorder="1" applyProtection="1">
      <protection hidden="1"/>
    </xf>
    <xf numFmtId="0" fontId="16" fillId="4" borderId="9" xfId="0" applyFont="1" applyFill="1" applyBorder="1" applyAlignment="1" applyProtection="1">
      <alignment horizontal="center"/>
      <protection hidden="1"/>
    </xf>
    <xf numFmtId="0" fontId="4" fillId="4" borderId="20" xfId="0" applyFont="1" applyFill="1" applyBorder="1" applyAlignment="1" applyProtection="1">
      <alignment wrapText="1"/>
      <protection hidden="1"/>
    </xf>
    <xf numFmtId="0" fontId="16" fillId="4" borderId="9" xfId="0" applyFont="1" applyFill="1" applyBorder="1" applyAlignment="1" applyProtection="1">
      <alignment wrapText="1"/>
      <protection hidden="1"/>
    </xf>
    <xf numFmtId="0" fontId="16" fillId="4" borderId="9" xfId="0" applyFont="1" applyFill="1" applyBorder="1" applyAlignment="1" applyProtection="1">
      <alignment horizontal="center" wrapText="1"/>
      <protection hidden="1"/>
    </xf>
    <xf numFmtId="0" fontId="16" fillId="2" borderId="9" xfId="0" applyFont="1" applyFill="1" applyBorder="1" applyAlignment="1" applyProtection="1">
      <alignment wrapText="1"/>
      <protection hidden="1"/>
    </xf>
    <xf numFmtId="0" fontId="16" fillId="2" borderId="9" xfId="0" applyFont="1" applyFill="1" applyBorder="1" applyAlignment="1" applyProtection="1">
      <alignment horizontal="center" wrapText="1"/>
      <protection hidden="1"/>
    </xf>
    <xf numFmtId="0" fontId="15" fillId="0" borderId="23" xfId="0" applyFont="1" applyBorder="1" applyAlignment="1" applyProtection="1">
      <alignment wrapText="1"/>
      <protection hidden="1"/>
    </xf>
    <xf numFmtId="0" fontId="15" fillId="0" borderId="37" xfId="0" applyFont="1" applyBorder="1" applyAlignment="1" applyProtection="1">
      <alignment horizontal="center" wrapText="1"/>
      <protection locked="0" hidden="1"/>
    </xf>
    <xf numFmtId="0" fontId="12" fillId="0" borderId="5" xfId="0" applyFont="1" applyBorder="1" applyAlignment="1" applyProtection="1">
      <alignment vertical="center" wrapText="1"/>
      <protection hidden="1"/>
    </xf>
    <xf numFmtId="0" fontId="12" fillId="0" borderId="5" xfId="0" applyFont="1" applyBorder="1" applyAlignment="1" applyProtection="1">
      <alignment horizontal="center" vertical="center" wrapText="1"/>
      <protection hidden="1"/>
    </xf>
    <xf numFmtId="0" fontId="12" fillId="0" borderId="1" xfId="0" applyFont="1" applyBorder="1" applyAlignment="1" applyProtection="1">
      <alignment vertical="center" wrapText="1"/>
      <protection hidden="1"/>
    </xf>
    <xf numFmtId="0" fontId="12" fillId="0" borderId="1" xfId="0" applyFont="1" applyBorder="1" applyAlignment="1" applyProtection="1">
      <alignment horizontal="center" vertical="center" wrapText="1"/>
      <protection hidden="1"/>
    </xf>
    <xf numFmtId="0" fontId="18" fillId="0" borderId="1" xfId="0" applyFont="1" applyBorder="1"/>
    <xf numFmtId="0" fontId="27" fillId="0" borderId="1" xfId="0" applyFont="1" applyBorder="1" applyAlignment="1">
      <alignment horizontal="right"/>
    </xf>
    <xf numFmtId="49" fontId="11" fillId="3" borderId="27" xfId="0" applyNumberFormat="1" applyFont="1" applyFill="1" applyBorder="1"/>
    <xf numFmtId="49" fontId="11" fillId="3" borderId="33" xfId="0" applyNumberFormat="1" applyFont="1" applyFill="1" applyBorder="1"/>
    <xf numFmtId="49" fontId="11" fillId="3" borderId="28" xfId="0" applyNumberFormat="1" applyFont="1" applyFill="1" applyBorder="1"/>
    <xf numFmtId="0" fontId="8" fillId="2" borderId="53" xfId="0" applyFont="1" applyFill="1" applyBorder="1"/>
    <xf numFmtId="0" fontId="4" fillId="0" borderId="1" xfId="0" applyFont="1" applyBorder="1"/>
    <xf numFmtId="0" fontId="4" fillId="0" borderId="1" xfId="0" applyFont="1" applyBorder="1" applyAlignment="1">
      <alignment horizontal="center"/>
    </xf>
    <xf numFmtId="0" fontId="4" fillId="0" borderId="3" xfId="0" applyFont="1" applyBorder="1"/>
    <xf numFmtId="0" fontId="18" fillId="0" borderId="4" xfId="0" applyFont="1" applyBorder="1" applyAlignment="1">
      <alignment horizontal="center" wrapText="1"/>
    </xf>
    <xf numFmtId="0" fontId="4" fillId="0" borderId="5" xfId="0" applyFont="1" applyBorder="1" applyAlignment="1">
      <alignment horizontal="center"/>
    </xf>
    <xf numFmtId="0" fontId="4" fillId="0" borderId="5" xfId="0" applyFont="1" applyBorder="1"/>
    <xf numFmtId="0" fontId="5" fillId="0" borderId="55" xfId="0" applyFont="1" applyBorder="1" applyAlignment="1">
      <alignment wrapText="1"/>
    </xf>
    <xf numFmtId="0" fontId="5" fillId="0" borderId="56" xfId="0" applyFont="1" applyBorder="1" applyAlignment="1">
      <alignment wrapText="1"/>
    </xf>
    <xf numFmtId="0" fontId="9" fillId="0" borderId="1" xfId="0" applyFont="1" applyBorder="1"/>
    <xf numFmtId="0" fontId="4" fillId="0" borderId="2" xfId="0" applyFont="1" applyBorder="1"/>
    <xf numFmtId="0" fontId="4" fillId="0" borderId="4" xfId="0" applyFont="1" applyBorder="1"/>
    <xf numFmtId="0" fontId="4" fillId="0" borderId="4" xfId="0" applyFont="1" applyBorder="1" applyAlignment="1">
      <alignment horizontal="center"/>
    </xf>
    <xf numFmtId="0" fontId="4" fillId="0" borderId="3" xfId="0" applyFont="1" applyBorder="1" applyAlignment="1">
      <alignment horizontal="center"/>
    </xf>
    <xf numFmtId="49" fontId="7" fillId="3" borderId="27" xfId="0" applyNumberFormat="1" applyFont="1" applyFill="1" applyBorder="1" applyAlignment="1" applyProtection="1">
      <alignment horizontal="left" vertical="top"/>
      <protection hidden="1"/>
    </xf>
    <xf numFmtId="49" fontId="4" fillId="0" borderId="5" xfId="0" applyNumberFormat="1" applyFont="1" applyBorder="1" applyAlignment="1" applyProtection="1">
      <alignment horizontal="left" vertical="top"/>
      <protection hidden="1"/>
    </xf>
    <xf numFmtId="49" fontId="4" fillId="0" borderId="1" xfId="0" applyNumberFormat="1" applyFont="1" applyBorder="1" applyAlignment="1" applyProtection="1">
      <alignment horizontal="left" vertical="top"/>
      <protection hidden="1"/>
    </xf>
    <xf numFmtId="0" fontId="4" fillId="0" borderId="1" xfId="0" applyFont="1" applyBorder="1" applyAlignment="1" applyProtection="1">
      <alignment vertical="top" wrapText="1"/>
      <protection hidden="1"/>
    </xf>
    <xf numFmtId="0" fontId="7" fillId="3" borderId="33" xfId="0" applyFont="1" applyFill="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5" xfId="0" applyFont="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0" fontId="4" fillId="0" borderId="5" xfId="0" applyFont="1" applyBorder="1" applyAlignment="1" applyProtection="1">
      <alignment vertical="center" wrapText="1"/>
      <protection hidden="1"/>
    </xf>
    <xf numFmtId="0" fontId="4" fillId="0" borderId="1" xfId="0" applyFont="1" applyBorder="1" applyAlignment="1" applyProtection="1">
      <alignment vertical="top"/>
      <protection hidden="1"/>
    </xf>
    <xf numFmtId="0" fontId="6" fillId="3" borderId="28" xfId="0" applyFont="1" applyFill="1" applyBorder="1" applyAlignment="1" applyProtection="1">
      <alignment vertical="top" wrapText="1"/>
      <protection hidden="1"/>
    </xf>
    <xf numFmtId="0" fontId="4" fillId="0" borderId="5" xfId="0" applyFont="1" applyBorder="1" applyAlignment="1" applyProtection="1">
      <alignment vertical="top"/>
      <protection hidden="1"/>
    </xf>
    <xf numFmtId="0" fontId="4" fillId="0" borderId="5" xfId="0" applyFont="1" applyBorder="1" applyAlignment="1" applyProtection="1">
      <alignment horizontal="left" vertical="center" wrapText="1"/>
      <protection hidden="1"/>
    </xf>
    <xf numFmtId="0" fontId="15" fillId="0" borderId="1"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6" fillId="3" borderId="30" xfId="0" applyFont="1" applyFill="1" applyBorder="1" applyAlignment="1" applyProtection="1">
      <alignment vertical="top" wrapText="1"/>
      <protection hidden="1"/>
    </xf>
    <xf numFmtId="49" fontId="4" fillId="0" borderId="8" xfId="0" applyNumberFormat="1" applyFont="1" applyBorder="1" applyAlignment="1" applyProtection="1">
      <alignment horizontal="left" vertical="top"/>
      <protection hidden="1"/>
    </xf>
    <xf numFmtId="0" fontId="15" fillId="0" borderId="8" xfId="0" applyFont="1" applyBorder="1" applyAlignment="1" applyProtection="1">
      <alignment vertical="top" wrapText="1"/>
      <protection hidden="1"/>
    </xf>
    <xf numFmtId="0" fontId="4" fillId="0" borderId="8"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8" xfId="0" applyFont="1" applyBorder="1" applyAlignment="1" applyProtection="1">
      <alignment horizontal="left" vertical="center" wrapText="1"/>
      <protection hidden="1"/>
    </xf>
    <xf numFmtId="0" fontId="4" fillId="0" borderId="8" xfId="0" applyFont="1" applyBorder="1" applyAlignment="1" applyProtection="1">
      <alignment horizontal="center" vertical="center" wrapText="1"/>
      <protection locked="0" hidden="1"/>
    </xf>
    <xf numFmtId="0" fontId="4" fillId="0" borderId="8" xfId="0" applyFont="1" applyBorder="1" applyAlignment="1" applyProtection="1">
      <alignment vertical="top" wrapText="1"/>
      <protection locked="0" hidden="1"/>
    </xf>
    <xf numFmtId="49" fontId="4" fillId="5" borderId="8" xfId="0" applyNumberFormat="1" applyFont="1" applyFill="1" applyBorder="1" applyAlignment="1" applyProtection="1">
      <alignment horizontal="left" vertical="top"/>
      <protection hidden="1"/>
    </xf>
    <xf numFmtId="0" fontId="15" fillId="5" borderId="8" xfId="0" applyFont="1" applyFill="1" applyBorder="1" applyAlignment="1" applyProtection="1">
      <alignment vertical="top" wrapText="1"/>
      <protection hidden="1"/>
    </xf>
    <xf numFmtId="49" fontId="15" fillId="0" borderId="8" xfId="0" applyNumberFormat="1" applyFont="1" applyBorder="1" applyAlignment="1" applyProtection="1">
      <alignment horizontal="left" vertical="top"/>
      <protection hidden="1"/>
    </xf>
    <xf numFmtId="0" fontId="4" fillId="0" borderId="8" xfId="0" applyFont="1" applyBorder="1" applyAlignment="1" applyProtection="1">
      <alignment horizontal="left" vertical="center" wrapText="1"/>
      <protection hidden="1"/>
    </xf>
    <xf numFmtId="49" fontId="15" fillId="5" borderId="8" xfId="0" applyNumberFormat="1" applyFont="1" applyFill="1" applyBorder="1" applyAlignment="1" applyProtection="1">
      <alignment horizontal="left" vertical="top"/>
      <protection hidden="1"/>
    </xf>
    <xf numFmtId="0" fontId="4" fillId="5" borderId="8" xfId="0" applyFont="1" applyFill="1" applyBorder="1" applyAlignment="1" applyProtection="1">
      <alignment horizontal="center" vertical="center" wrapText="1"/>
      <protection hidden="1"/>
    </xf>
    <xf numFmtId="0" fontId="15" fillId="5" borderId="8" xfId="0" applyFont="1" applyFill="1" applyBorder="1" applyAlignment="1" applyProtection="1">
      <alignment horizontal="center" vertical="center" wrapText="1"/>
      <protection hidden="1"/>
    </xf>
    <xf numFmtId="0" fontId="4" fillId="5" borderId="8" xfId="0" applyFont="1" applyFill="1" applyBorder="1" applyAlignment="1" applyProtection="1">
      <alignment horizontal="left" vertical="center" wrapText="1"/>
      <protection hidden="1"/>
    </xf>
    <xf numFmtId="0" fontId="4" fillId="5" borderId="8" xfId="0" applyFont="1" applyFill="1" applyBorder="1" applyAlignment="1" applyProtection="1">
      <alignment horizontal="center" vertical="center" wrapText="1"/>
      <protection locked="0" hidden="1"/>
    </xf>
    <xf numFmtId="0" fontId="4" fillId="0" borderId="8" xfId="0" applyFont="1" applyBorder="1" applyAlignment="1" applyProtection="1">
      <alignment vertical="top" wrapText="1"/>
      <protection hidden="1"/>
    </xf>
    <xf numFmtId="49" fontId="6" fillId="6" borderId="8" xfId="0" applyNumberFormat="1" applyFont="1" applyFill="1" applyBorder="1" applyAlignment="1" applyProtection="1">
      <alignment horizontal="left" vertical="top"/>
      <protection hidden="1"/>
    </xf>
    <xf numFmtId="0" fontId="6" fillId="6" borderId="8" xfId="0" applyFont="1" applyFill="1" applyBorder="1" applyAlignment="1" applyProtection="1">
      <alignment vertical="top" wrapText="1"/>
      <protection hidden="1"/>
    </xf>
    <xf numFmtId="0" fontId="6" fillId="6" borderId="8"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left" vertical="center" wrapText="1"/>
      <protection hidden="1"/>
    </xf>
    <xf numFmtId="0" fontId="5" fillId="6" borderId="8" xfId="0" applyFont="1" applyFill="1" applyBorder="1" applyAlignment="1" applyProtection="1">
      <alignment vertical="top" wrapText="1"/>
      <protection hidden="1"/>
    </xf>
    <xf numFmtId="0" fontId="15" fillId="5" borderId="8" xfId="0" applyFont="1" applyFill="1" applyBorder="1" applyAlignment="1" applyProtection="1">
      <alignment horizontal="left" vertical="center" wrapText="1"/>
      <protection hidden="1"/>
    </xf>
    <xf numFmtId="0" fontId="6" fillId="6" borderId="8" xfId="0" applyFont="1" applyFill="1" applyBorder="1" applyAlignment="1" applyProtection="1">
      <alignment vertical="top"/>
      <protection hidden="1"/>
    </xf>
    <xf numFmtId="0" fontId="17" fillId="6" borderId="8" xfId="0" applyFont="1" applyFill="1" applyBorder="1" applyAlignment="1" applyProtection="1">
      <alignment horizontal="left" vertical="center" wrapText="1"/>
      <protection hidden="1"/>
    </xf>
    <xf numFmtId="49" fontId="4" fillId="2" borderId="35" xfId="0" applyNumberFormat="1" applyFont="1" applyFill="1" applyBorder="1" applyAlignment="1" applyProtection="1">
      <alignment horizontal="left" vertical="top"/>
      <protection hidden="1"/>
    </xf>
    <xf numFmtId="0" fontId="8" fillId="2" borderId="9"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center" vertical="center" wrapText="1"/>
      <protection hidden="1"/>
    </xf>
    <xf numFmtId="0" fontId="8" fillId="2" borderId="60" xfId="0" applyFont="1" applyFill="1" applyBorder="1" applyAlignment="1" applyProtection="1">
      <alignment vertical="top" wrapText="1"/>
      <protection hidden="1"/>
    </xf>
    <xf numFmtId="49" fontId="4" fillId="4" borderId="35" xfId="0" applyNumberFormat="1" applyFont="1" applyFill="1" applyBorder="1" applyAlignment="1" applyProtection="1">
      <alignment horizontal="left" vertical="top"/>
      <protection hidden="1"/>
    </xf>
    <xf numFmtId="0" fontId="8" fillId="4" borderId="9" xfId="0" applyFont="1" applyFill="1" applyBorder="1" applyAlignment="1" applyProtection="1">
      <alignment horizontal="center" vertical="center" wrapText="1"/>
      <protection hidden="1"/>
    </xf>
    <xf numFmtId="0" fontId="16" fillId="4" borderId="9"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left" vertical="center" wrapText="1"/>
      <protection hidden="1"/>
    </xf>
    <xf numFmtId="0" fontId="4" fillId="4" borderId="60" xfId="0" applyFont="1" applyFill="1" applyBorder="1" applyAlignment="1" applyProtection="1">
      <alignment vertical="top" wrapText="1"/>
      <protection hidden="1"/>
    </xf>
    <xf numFmtId="49" fontId="15" fillId="4" borderId="35" xfId="0" applyNumberFormat="1" applyFont="1" applyFill="1" applyBorder="1" applyAlignment="1" applyProtection="1">
      <alignment horizontal="left" vertical="top"/>
      <protection hidden="1"/>
    </xf>
    <xf numFmtId="49" fontId="15" fillId="0" borderId="11" xfId="0" applyNumberFormat="1" applyFont="1" applyBorder="1" applyAlignment="1" applyProtection="1">
      <alignment horizontal="left" vertical="top"/>
      <protection hidden="1"/>
    </xf>
    <xf numFmtId="0" fontId="4" fillId="0" borderId="11"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11" xfId="0" applyFont="1" applyBorder="1" applyAlignment="1" applyProtection="1">
      <alignment horizontal="left" vertical="center" wrapText="1"/>
      <protection hidden="1"/>
    </xf>
    <xf numFmtId="0" fontId="4" fillId="0" borderId="11" xfId="0" applyFont="1" applyBorder="1" applyAlignment="1" applyProtection="1">
      <alignment horizontal="center" vertical="center" wrapText="1"/>
      <protection locked="0" hidden="1"/>
    </xf>
    <xf numFmtId="0" fontId="4" fillId="0" borderId="11" xfId="0" applyFont="1" applyBorder="1" applyAlignment="1" applyProtection="1">
      <alignment vertical="top" wrapText="1"/>
      <protection locked="0" hidden="1"/>
    </xf>
    <xf numFmtId="49" fontId="6" fillId="6" borderId="61" xfId="0" applyNumberFormat="1" applyFont="1" applyFill="1" applyBorder="1" applyAlignment="1" applyProtection="1">
      <alignment horizontal="left" vertical="top"/>
      <protection hidden="1"/>
    </xf>
    <xf numFmtId="0" fontId="6" fillId="6" borderId="61" xfId="0" applyFont="1" applyFill="1" applyBorder="1" applyAlignment="1" applyProtection="1">
      <alignment vertical="top" wrapText="1"/>
      <protection hidden="1"/>
    </xf>
    <xf numFmtId="0" fontId="6" fillId="6" borderId="61" xfId="0" applyFont="1" applyFill="1" applyBorder="1" applyAlignment="1" applyProtection="1">
      <alignment horizontal="center" vertical="center" wrapText="1"/>
      <protection hidden="1"/>
    </xf>
    <xf numFmtId="0" fontId="17" fillId="6" borderId="61" xfId="0" applyFont="1" applyFill="1" applyBorder="1" applyAlignment="1" applyProtection="1">
      <alignment horizontal="center" vertical="center" wrapText="1"/>
      <protection hidden="1"/>
    </xf>
    <xf numFmtId="0" fontId="6" fillId="6" borderId="61" xfId="0" applyFont="1" applyFill="1" applyBorder="1" applyAlignment="1" applyProtection="1">
      <alignment horizontal="left" vertical="center" wrapText="1"/>
      <protection hidden="1"/>
    </xf>
    <xf numFmtId="0" fontId="5" fillId="6" borderId="61" xfId="0" applyFont="1" applyFill="1" applyBorder="1" applyAlignment="1" applyProtection="1">
      <alignment vertical="top" wrapText="1"/>
      <protection hidden="1"/>
    </xf>
    <xf numFmtId="0" fontId="6" fillId="3" borderId="13" xfId="0" applyFont="1" applyFill="1" applyBorder="1" applyAlignment="1" applyProtection="1">
      <alignment horizontal="center" vertical="center" wrapText="1"/>
      <protection hidden="1"/>
    </xf>
    <xf numFmtId="0" fontId="17" fillId="3" borderId="13"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left" vertical="center" wrapText="1"/>
      <protection hidden="1"/>
    </xf>
    <xf numFmtId="0" fontId="5" fillId="3" borderId="14" xfId="0" applyFont="1" applyFill="1" applyBorder="1" applyAlignment="1" applyProtection="1">
      <alignment vertical="top" wrapText="1"/>
      <protection hidden="1"/>
    </xf>
    <xf numFmtId="0" fontId="16" fillId="4" borderId="9" xfId="0" applyFont="1" applyFill="1" applyBorder="1" applyAlignment="1" applyProtection="1">
      <alignment vertical="top" wrapText="1"/>
      <protection hidden="1"/>
    </xf>
    <xf numFmtId="0" fontId="16" fillId="2" borderId="9" xfId="0" applyFont="1" applyFill="1" applyBorder="1" applyAlignment="1" applyProtection="1">
      <alignment vertical="top" wrapText="1"/>
      <protection hidden="1"/>
    </xf>
    <xf numFmtId="0" fontId="13" fillId="4" borderId="9" xfId="0" applyFont="1" applyFill="1" applyBorder="1" applyAlignment="1" applyProtection="1">
      <alignment horizontal="center" vertical="center" wrapText="1"/>
      <protection hidden="1"/>
    </xf>
    <xf numFmtId="0" fontId="16" fillId="4" borderId="9" xfId="0" applyFont="1" applyFill="1" applyBorder="1" applyAlignment="1" applyProtection="1">
      <alignment horizontal="left" vertical="center" wrapText="1"/>
      <protection hidden="1"/>
    </xf>
    <xf numFmtId="0" fontId="4" fillId="5" borderId="11" xfId="0" applyFont="1" applyFill="1" applyBorder="1" applyAlignment="1" applyProtection="1">
      <alignment horizontal="center" vertical="center" wrapText="1"/>
      <protection hidden="1"/>
    </xf>
    <xf numFmtId="0" fontId="4" fillId="0" borderId="47" xfId="0" applyFont="1" applyBorder="1" applyProtection="1">
      <protection hidden="1"/>
    </xf>
    <xf numFmtId="0" fontId="4" fillId="0" borderId="48" xfId="0" applyFont="1" applyBorder="1" applyProtection="1">
      <protection hidden="1"/>
    </xf>
    <xf numFmtId="0" fontId="15" fillId="5" borderId="11" xfId="0" applyFont="1" applyFill="1" applyBorder="1" applyAlignment="1" applyProtection="1">
      <alignment vertical="top" wrapText="1"/>
      <protection hidden="1"/>
    </xf>
    <xf numFmtId="0" fontId="6" fillId="6" borderId="61" xfId="0" applyFont="1" applyFill="1" applyBorder="1" applyAlignment="1" applyProtection="1">
      <alignment vertical="top"/>
      <protection hidden="1"/>
    </xf>
    <xf numFmtId="0" fontId="17" fillId="6" borderId="61" xfId="0" applyFont="1" applyFill="1" applyBorder="1" applyAlignment="1" applyProtection="1">
      <alignment horizontal="left" vertical="center" wrapText="1"/>
      <protection hidden="1"/>
    </xf>
    <xf numFmtId="0" fontId="6" fillId="3" borderId="63" xfId="0" applyFont="1" applyFill="1" applyBorder="1" applyAlignment="1" applyProtection="1">
      <alignment horizontal="center" vertical="center" wrapText="1"/>
      <protection hidden="1"/>
    </xf>
    <xf numFmtId="0" fontId="17" fillId="3" borderId="63" xfId="0" applyFont="1" applyFill="1" applyBorder="1" applyAlignment="1" applyProtection="1">
      <alignment horizontal="center" vertical="center" wrapText="1"/>
      <protection hidden="1"/>
    </xf>
    <xf numFmtId="0" fontId="17" fillId="3" borderId="63" xfId="0" applyFont="1" applyFill="1" applyBorder="1" applyAlignment="1" applyProtection="1">
      <alignment horizontal="left" vertical="center" wrapText="1"/>
      <protection hidden="1"/>
    </xf>
    <xf numFmtId="0" fontId="5" fillId="3" borderId="64" xfId="0" applyFont="1" applyFill="1" applyBorder="1" applyAlignment="1" applyProtection="1">
      <alignment vertical="top" wrapText="1"/>
      <protection hidden="1"/>
    </xf>
    <xf numFmtId="0" fontId="7" fillId="3" borderId="33" xfId="0" applyFont="1" applyFill="1" applyBorder="1" applyAlignment="1" applyProtection="1">
      <alignment vertical="top"/>
      <protection hidden="1"/>
    </xf>
    <xf numFmtId="0" fontId="11" fillId="3" borderId="0" xfId="0" applyFont="1" applyFill="1" applyAlignment="1" applyProtection="1">
      <alignment vertical="top"/>
      <protection hidden="1"/>
    </xf>
    <xf numFmtId="0" fontId="16" fillId="2" borderId="9" xfId="0" applyFont="1" applyFill="1" applyBorder="1" applyAlignment="1" applyProtection="1">
      <alignment vertical="top"/>
      <protection hidden="1"/>
    </xf>
    <xf numFmtId="0" fontId="15" fillId="0" borderId="8" xfId="0" applyFont="1" applyBorder="1" applyAlignment="1" applyProtection="1">
      <alignment vertical="top"/>
      <protection hidden="1"/>
    </xf>
    <xf numFmtId="0" fontId="16" fillId="4" borderId="9" xfId="0" applyFont="1" applyFill="1" applyBorder="1" applyAlignment="1" applyProtection="1">
      <alignment vertical="top"/>
      <protection hidden="1"/>
    </xf>
    <xf numFmtId="0" fontId="15" fillId="5" borderId="8" xfId="0" applyFont="1" applyFill="1" applyBorder="1" applyAlignment="1" applyProtection="1">
      <alignment vertical="top"/>
      <protection hidden="1"/>
    </xf>
    <xf numFmtId="0" fontId="4" fillId="0" borderId="8" xfId="0" applyFont="1" applyBorder="1" applyAlignment="1" applyProtection="1">
      <alignment vertical="top"/>
      <protection hidden="1"/>
    </xf>
    <xf numFmtId="0" fontId="15" fillId="0" borderId="11" xfId="0" applyFont="1" applyBorder="1" applyAlignment="1" applyProtection="1">
      <alignment vertical="top"/>
      <protection hidden="1"/>
    </xf>
    <xf numFmtId="0" fontId="11" fillId="3" borderId="13" xfId="0" applyFont="1" applyFill="1" applyBorder="1" applyAlignment="1" applyProtection="1">
      <alignment vertical="top"/>
      <protection hidden="1"/>
    </xf>
    <xf numFmtId="0" fontId="15" fillId="5" borderId="11" xfId="0" applyFont="1" applyFill="1" applyBorder="1" applyAlignment="1" applyProtection="1">
      <alignment vertical="top"/>
      <protection hidden="1"/>
    </xf>
    <xf numFmtId="0" fontId="11" fillId="3" borderId="63" xfId="0" applyFont="1" applyFill="1" applyBorder="1" applyAlignment="1" applyProtection="1">
      <alignment vertical="top"/>
      <protection hidden="1"/>
    </xf>
    <xf numFmtId="0" fontId="11" fillId="3" borderId="13" xfId="0" applyFont="1" applyFill="1" applyBorder="1"/>
    <xf numFmtId="0" fontId="8" fillId="4" borderId="10" xfId="0" applyFont="1" applyFill="1" applyBorder="1"/>
    <xf numFmtId="0" fontId="15" fillId="0" borderId="17" xfId="0" applyFont="1" applyBorder="1" applyAlignment="1" applyProtection="1">
      <alignment horizontal="center"/>
      <protection hidden="1"/>
    </xf>
    <xf numFmtId="0" fontId="15" fillId="4" borderId="19" xfId="0" applyFont="1" applyFill="1" applyBorder="1" applyAlignment="1" applyProtection="1">
      <alignment horizontal="center"/>
      <protection hidden="1"/>
    </xf>
    <xf numFmtId="0" fontId="15" fillId="0" borderId="22" xfId="0" applyFont="1" applyBorder="1" applyAlignment="1" applyProtection="1">
      <alignment horizontal="center"/>
      <protection hidden="1"/>
    </xf>
    <xf numFmtId="0" fontId="3" fillId="0" borderId="1" xfId="0" applyFont="1" applyBorder="1"/>
    <xf numFmtId="49" fontId="3" fillId="0" borderId="1" xfId="0" applyNumberFormat="1" applyFont="1" applyBorder="1" applyAlignment="1">
      <alignment horizontal="left"/>
    </xf>
    <xf numFmtId="0" fontId="4" fillId="0" borderId="54" xfId="0" applyFont="1" applyBorder="1" applyAlignment="1" applyProtection="1">
      <alignment horizontal="center"/>
      <protection locked="0"/>
    </xf>
    <xf numFmtId="0" fontId="33" fillId="0" borderId="65" xfId="0" applyFont="1" applyBorder="1" applyAlignment="1">
      <alignment horizontal="left" vertical="top" wrapText="1"/>
    </xf>
    <xf numFmtId="0" fontId="3" fillId="0" borderId="2" xfId="0" applyFont="1" applyBorder="1" applyAlignment="1">
      <alignment horizontal="left" wrapText="1"/>
    </xf>
    <xf numFmtId="0" fontId="10" fillId="0" borderId="6" xfId="0" applyFont="1" applyBorder="1" applyAlignment="1">
      <alignment horizontal="left" wrapText="1"/>
    </xf>
    <xf numFmtId="0" fontId="10" fillId="0" borderId="3" xfId="0" applyFont="1" applyBorder="1" applyAlignment="1">
      <alignment horizontal="left" wrapText="1"/>
    </xf>
    <xf numFmtId="0" fontId="10" fillId="0" borderId="1" xfId="0" applyFont="1" applyBorder="1" applyAlignment="1">
      <alignment wrapText="1"/>
    </xf>
    <xf numFmtId="0" fontId="0" fillId="0" borderId="5" xfId="0" applyBorder="1" applyAlignment="1">
      <alignment wrapText="1"/>
    </xf>
    <xf numFmtId="0" fontId="0" fillId="0" borderId="1" xfId="0"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0" fillId="0" borderId="1" xfId="0" applyBorder="1"/>
    <xf numFmtId="49" fontId="3" fillId="0" borderId="1" xfId="0" applyNumberFormat="1"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wrapText="1"/>
    </xf>
    <xf numFmtId="49" fontId="3" fillId="0" borderId="2" xfId="0" applyNumberFormat="1" applyFont="1" applyBorder="1" applyAlignment="1">
      <alignment horizontal="left" wrapText="1"/>
    </xf>
    <xf numFmtId="49" fontId="3" fillId="0" borderId="6" xfId="0" applyNumberFormat="1" applyFont="1" applyBorder="1" applyAlignment="1">
      <alignment horizontal="left" wrapText="1"/>
    </xf>
    <xf numFmtId="49" fontId="3" fillId="0" borderId="3" xfId="0" applyNumberFormat="1" applyFont="1" applyBorder="1" applyAlignment="1">
      <alignment horizontal="left" wrapText="1"/>
    </xf>
    <xf numFmtId="0" fontId="32" fillId="0" borderId="2" xfId="1" applyFont="1" applyBorder="1" applyAlignment="1" applyProtection="1">
      <protection locked="0"/>
    </xf>
    <xf numFmtId="0" fontId="32" fillId="0" borderId="6" xfId="0" applyFont="1" applyBorder="1" applyProtection="1">
      <protection locked="0"/>
    </xf>
    <xf numFmtId="0" fontId="32" fillId="0" borderId="3" xfId="0" applyFont="1" applyBorder="1" applyProtection="1">
      <protection locked="0"/>
    </xf>
    <xf numFmtId="0" fontId="4" fillId="0" borderId="2" xfId="0" applyFont="1"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4" fillId="0" borderId="57" xfId="0" applyFont="1" applyBorder="1" applyAlignment="1" applyProtection="1">
      <alignment wrapText="1"/>
      <protection locked="0"/>
    </xf>
    <xf numFmtId="0" fontId="0" fillId="0" borderId="58" xfId="0" applyBorder="1" applyAlignment="1" applyProtection="1">
      <alignment wrapText="1"/>
      <protection locked="0"/>
    </xf>
    <xf numFmtId="0" fontId="0" fillId="0" borderId="59" xfId="0" applyBorder="1" applyAlignment="1" applyProtection="1">
      <alignment wrapText="1"/>
      <protection locked="0"/>
    </xf>
    <xf numFmtId="0" fontId="6" fillId="3" borderId="33" xfId="0" applyFont="1" applyFill="1" applyBorder="1" applyAlignment="1" applyProtection="1">
      <alignment horizontal="center" vertical="center" wrapText="1"/>
      <protection hidden="1"/>
    </xf>
    <xf numFmtId="0" fontId="6" fillId="3" borderId="10"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4" fillId="0" borderId="2" xfId="0" applyFont="1" applyBorder="1" applyAlignment="1" applyProtection="1">
      <alignment wrapText="1"/>
      <protection hidden="1"/>
    </xf>
    <xf numFmtId="0" fontId="4" fillId="0" borderId="6" xfId="0" applyFont="1" applyBorder="1" applyAlignment="1" applyProtection="1">
      <alignment wrapText="1"/>
      <protection hidden="1"/>
    </xf>
    <xf numFmtId="0" fontId="4" fillId="0" borderId="3" xfId="0" applyFont="1" applyBorder="1" applyAlignment="1" applyProtection="1">
      <alignment wrapText="1"/>
      <protection hidden="1"/>
    </xf>
    <xf numFmtId="0" fontId="15" fillId="0" borderId="2" xfId="0" applyFont="1" applyBorder="1" applyAlignment="1" applyProtection="1">
      <alignment wrapText="1"/>
      <protection hidden="1"/>
    </xf>
    <xf numFmtId="0" fontId="15" fillId="0" borderId="6" xfId="0" applyFont="1" applyBorder="1" applyAlignment="1" applyProtection="1">
      <alignment wrapText="1"/>
      <protection hidden="1"/>
    </xf>
    <xf numFmtId="0" fontId="15" fillId="0" borderId="3" xfId="0" applyFont="1" applyBorder="1" applyAlignment="1" applyProtection="1">
      <alignment wrapText="1"/>
      <protection hidden="1"/>
    </xf>
    <xf numFmtId="0" fontId="25" fillId="0" borderId="41" xfId="0" applyFont="1" applyBorder="1" applyAlignment="1" applyProtection="1">
      <alignment horizontal="center"/>
      <protection hidden="1"/>
    </xf>
    <xf numFmtId="0" fontId="0" fillId="0" borderId="42" xfId="0" applyBorder="1" applyAlignment="1" applyProtection="1">
      <alignment horizontal="center"/>
      <protection hidden="1"/>
    </xf>
    <xf numFmtId="0" fontId="18" fillId="0" borderId="27" xfId="0" applyFont="1" applyBorder="1" applyAlignment="1">
      <alignment horizontal="center"/>
    </xf>
    <xf numFmtId="0" fontId="22" fillId="0" borderId="33" xfId="0" applyFont="1" applyBorder="1"/>
    <xf numFmtId="0" fontId="10" fillId="0" borderId="33" xfId="0" applyFont="1" applyBorder="1" applyAlignment="1">
      <alignment horizontal="center"/>
    </xf>
    <xf numFmtId="0" fontId="18" fillId="0" borderId="33" xfId="0" applyFont="1" applyBorder="1" applyAlignment="1">
      <alignment horizontal="center"/>
    </xf>
    <xf numFmtId="0" fontId="0" fillId="0" borderId="28" xfId="0" applyBorder="1" applyAlignment="1">
      <alignment horizontal="center"/>
    </xf>
    <xf numFmtId="49" fontId="6" fillId="3" borderId="29" xfId="0" applyNumberFormat="1" applyFont="1" applyFill="1" applyBorder="1" applyAlignment="1" applyProtection="1">
      <alignment horizontal="center" vertical="top"/>
      <protection hidden="1"/>
    </xf>
    <xf numFmtId="0" fontId="6" fillId="3" borderId="0" xfId="0" applyFont="1" applyFill="1" applyAlignment="1" applyProtection="1">
      <alignment vertical="top" wrapText="1"/>
      <protection hidden="1"/>
    </xf>
    <xf numFmtId="0" fontId="7" fillId="0" borderId="0" xfId="0" applyFont="1" applyAlignment="1">
      <alignment horizontal="center" vertical="center" wrapText="1"/>
    </xf>
    <xf numFmtId="0" fontId="4" fillId="0" borderId="0" xfId="0" applyFont="1" applyAlignment="1" applyProtection="1">
      <alignment horizontal="center" vertical="center" wrapText="1"/>
      <protection hidden="1"/>
    </xf>
    <xf numFmtId="49" fontId="6" fillId="3" borderId="12" xfId="0" applyNumberFormat="1" applyFont="1" applyFill="1" applyBorder="1" applyAlignment="1" applyProtection="1">
      <alignment horizontal="center" vertical="top"/>
      <protection hidden="1"/>
    </xf>
    <xf numFmtId="0" fontId="6" fillId="3" borderId="13" xfId="0" applyFont="1" applyFill="1" applyBorder="1" applyAlignment="1" applyProtection="1">
      <alignment vertical="top" wrapText="1"/>
      <protection hidden="1"/>
    </xf>
    <xf numFmtId="49" fontId="6" fillId="3" borderId="62" xfId="0" applyNumberFormat="1" applyFont="1" applyFill="1" applyBorder="1" applyAlignment="1" applyProtection="1">
      <alignment horizontal="center" vertical="top"/>
      <protection hidden="1"/>
    </xf>
    <xf numFmtId="0" fontId="6" fillId="3" borderId="63" xfId="0" applyFont="1" applyFill="1" applyBorder="1" applyAlignment="1" applyProtection="1">
      <alignment vertical="top" wrapText="1"/>
      <protection hidden="1"/>
    </xf>
    <xf numFmtId="0" fontId="4" fillId="0" borderId="66" xfId="0" applyFont="1" applyBorder="1" applyAlignment="1">
      <alignment vertical="top" wrapText="1"/>
    </xf>
    <xf numFmtId="0" fontId="4" fillId="0" borderId="65" xfId="0" applyFont="1" applyBorder="1" applyAlignment="1">
      <alignment vertical="top" wrapText="1"/>
    </xf>
  </cellXfs>
  <cellStyles count="2">
    <cellStyle name="Hyperlink" xfId="1" builtinId="8"/>
    <cellStyle name="Normal" xfId="0" builtinId="0"/>
  </cellStyles>
  <dxfs count="17">
    <dxf>
      <fill>
        <patternFill>
          <bgColor rgb="FF33CC33"/>
        </patternFill>
      </fill>
    </dxf>
    <dxf>
      <fill>
        <patternFill>
          <bgColor rgb="FFCCFF99"/>
        </patternFill>
      </fill>
    </dxf>
    <dxf>
      <fill>
        <patternFill>
          <bgColor rgb="FFFFFFCC"/>
        </patternFill>
      </fill>
    </dxf>
    <dxf>
      <fill>
        <patternFill>
          <bgColor theme="9" tint="-0.499984740745262"/>
        </patternFill>
      </fill>
    </dxf>
    <dxf>
      <fill>
        <patternFill>
          <bgColor theme="9" tint="0.39994506668294322"/>
        </patternFill>
      </fill>
    </dxf>
    <dxf>
      <fill>
        <patternFill>
          <bgColor theme="9" tint="0.79998168889431442"/>
        </patternFill>
      </fill>
    </dxf>
    <dxf>
      <fill>
        <patternFill>
          <bgColor rgb="FF33CC33"/>
        </patternFill>
      </fill>
    </dxf>
    <dxf>
      <fill>
        <patternFill>
          <bgColor rgb="FFCCFF99"/>
        </patternFill>
      </fill>
    </dxf>
    <dxf>
      <fill>
        <patternFill>
          <bgColor rgb="FFFFFFCC"/>
        </patternFill>
      </fill>
    </dxf>
    <dxf>
      <fill>
        <patternFill>
          <bgColor theme="0" tint="-0.24994659260841701"/>
        </patternFill>
      </fill>
      <border>
        <left/>
        <right/>
        <top/>
        <bottom/>
      </border>
    </dxf>
    <dxf>
      <fill>
        <patternFill>
          <bgColor rgb="FFFF0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rgb="FF00B050"/>
        </patternFill>
      </fill>
    </dxf>
    <dxf>
      <fill>
        <patternFill>
          <bgColor theme="5" tint="0.39994506668294322"/>
        </patternFill>
      </fill>
    </dxf>
    <dxf>
      <fill>
        <patternFill>
          <bgColor theme="0" tint="-0.14996795556505021"/>
        </patternFill>
      </fill>
    </dxf>
  </dxfs>
  <tableStyles count="0" defaultTableStyle="TableStyleMedium2" defaultPivotStyle="PivotStyleLight16"/>
  <colors>
    <mruColors>
      <color rgb="FFFFFFCC"/>
      <color rgb="FF009900"/>
      <color rgb="FFCCFF99"/>
      <color rgb="FF66FF33"/>
      <color rgb="FF33CC33"/>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55831079115"/>
          <c:y val="7.0555555555555554E-3"/>
          <c:w val="0.77953888337841781"/>
          <c:h val="0.98588888888888904"/>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778F-4AC3-BF75-5C2C1C69E930}"/>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7-4394-4765-8A05-745084D5B390}"/>
              </c:ext>
            </c:extLst>
          </c:dPt>
          <c:dLbls>
            <c:delete val="1"/>
          </c:dLbls>
          <c:val>
            <c:numRef>
              <c:f>'Scoring data'!$S$7:$S$8</c:f>
              <c:numCache>
                <c:formatCode>0%</c:formatCode>
                <c:ptCount val="2"/>
                <c:pt idx="0">
                  <c:v>1</c:v>
                </c:pt>
                <c:pt idx="1">
                  <c:v>0</c:v>
                </c:pt>
              </c:numCache>
            </c:numRef>
          </c:val>
          <c:extLst>
            <c:ext xmlns:c16="http://schemas.microsoft.com/office/drawing/2014/chart" uri="{C3380CC4-5D6E-409C-BE32-E72D297353CC}">
              <c16:uniqueId val="{00000000-4394-4765-8A05-745084D5B390}"/>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BA69-43BB-A370-8F94EC2BC326}"/>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BA69-43BB-A370-8F94EC2BC326}"/>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BA69-43BB-A370-8F94EC2BC326}"/>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data'!$T$15:$V$15</c:f>
              <c:strCache>
                <c:ptCount val="3"/>
                <c:pt idx="0">
                  <c:v>Fully Aligned</c:v>
                </c:pt>
                <c:pt idx="1">
                  <c:v>Partially Aligned</c:v>
                </c:pt>
                <c:pt idx="2">
                  <c:v>Not Aligned</c:v>
                </c:pt>
              </c:strCache>
            </c:strRef>
          </c:cat>
          <c:val>
            <c:numRef>
              <c:f>'Scoring data'!$T$16:$V$16</c:f>
              <c:numCache>
                <c:formatCode>0%</c:formatCode>
                <c:ptCount val="3"/>
                <c:pt idx="0">
                  <c:v>0.92682926829268297</c:v>
                </c:pt>
                <c:pt idx="1">
                  <c:v>7.3170731707317069E-2</c:v>
                </c:pt>
                <c:pt idx="2">
                  <c:v>0</c:v>
                </c:pt>
              </c:numCache>
            </c:numRef>
          </c:val>
          <c:extLst>
            <c:ext xmlns:c16="http://schemas.microsoft.com/office/drawing/2014/chart" uri="{C3380CC4-5D6E-409C-BE32-E72D297353CC}">
              <c16:uniqueId val="{00000006-BA69-43BB-A370-8F94EC2BC32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496D-44CB-92E4-FFB799F86BEB}"/>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496D-44CB-92E4-FFB799F86BEB}"/>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496D-44CB-92E4-FFB799F86BEB}"/>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data'!$T$24:$V$24</c:f>
              <c:strCache>
                <c:ptCount val="3"/>
                <c:pt idx="0">
                  <c:v>Fully Aligned</c:v>
                </c:pt>
                <c:pt idx="1">
                  <c:v>Partially Aligned</c:v>
                </c:pt>
                <c:pt idx="2">
                  <c:v>Not Aligned</c:v>
                </c:pt>
              </c:strCache>
            </c:strRef>
          </c:cat>
          <c:val>
            <c:numRef>
              <c:f>'Scoring data'!$T$25:$V$25</c:f>
              <c:numCache>
                <c:formatCode>0%</c:formatCode>
                <c:ptCount val="3"/>
                <c:pt idx="0">
                  <c:v>0.89473684210526316</c:v>
                </c:pt>
                <c:pt idx="1">
                  <c:v>0.10526315789473684</c:v>
                </c:pt>
                <c:pt idx="2">
                  <c:v>0</c:v>
                </c:pt>
              </c:numCache>
            </c:numRef>
          </c:val>
          <c:extLst>
            <c:ext xmlns:c16="http://schemas.microsoft.com/office/drawing/2014/chart" uri="{C3380CC4-5D6E-409C-BE32-E72D297353CC}">
              <c16:uniqueId val="{00000006-496D-44CB-92E4-FFB799F86BE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1D54-45B1-891F-62268B5FD250}"/>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1D54-45B1-891F-62268B5FD250}"/>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1D54-45B1-891F-62268B5FD250}"/>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data'!$T$33:$V$33</c:f>
              <c:strCache>
                <c:ptCount val="3"/>
                <c:pt idx="0">
                  <c:v>Fully Aligned</c:v>
                </c:pt>
                <c:pt idx="1">
                  <c:v>Partially Aligned</c:v>
                </c:pt>
                <c:pt idx="2">
                  <c:v>Not Aligned</c:v>
                </c:pt>
              </c:strCache>
            </c:strRef>
          </c:cat>
          <c:val>
            <c:numRef>
              <c:f>'Scoring data'!$T$34:$V$34</c:f>
              <c:numCache>
                <c:formatCode>0%</c:formatCode>
                <c:ptCount val="3"/>
                <c:pt idx="0">
                  <c:v>1</c:v>
                </c:pt>
                <c:pt idx="1">
                  <c:v>0</c:v>
                </c:pt>
                <c:pt idx="2">
                  <c:v>0</c:v>
                </c:pt>
              </c:numCache>
            </c:numRef>
          </c:val>
          <c:extLst>
            <c:ext xmlns:c16="http://schemas.microsoft.com/office/drawing/2014/chart" uri="{C3380CC4-5D6E-409C-BE32-E72D297353CC}">
              <c16:uniqueId val="{00000006-1D54-45B1-891F-62268B5FD250}"/>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D433-432C-BF66-CDA48F9D8766}"/>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D433-432C-BF66-CDA48F9D8766}"/>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D433-432C-BF66-CDA48F9D8766}"/>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data'!$T$42:$V$42</c:f>
              <c:strCache>
                <c:ptCount val="3"/>
                <c:pt idx="0">
                  <c:v>Fully Aligned</c:v>
                </c:pt>
                <c:pt idx="1">
                  <c:v>Partially Aligned</c:v>
                </c:pt>
                <c:pt idx="2">
                  <c:v>Not Aligned</c:v>
                </c:pt>
              </c:strCache>
            </c:strRef>
          </c:cat>
          <c:val>
            <c:numRef>
              <c:f>'Scoring data'!$T$43:$V$43</c:f>
              <c:numCache>
                <c:formatCode>0%</c:formatCode>
                <c:ptCount val="3"/>
                <c:pt idx="0">
                  <c:v>1</c:v>
                </c:pt>
                <c:pt idx="1">
                  <c:v>0</c:v>
                </c:pt>
                <c:pt idx="2">
                  <c:v>0</c:v>
                </c:pt>
              </c:numCache>
            </c:numRef>
          </c:val>
          <c:extLst>
            <c:ext xmlns:c16="http://schemas.microsoft.com/office/drawing/2014/chart" uri="{C3380CC4-5D6E-409C-BE32-E72D297353CC}">
              <c16:uniqueId val="{00000006-D433-432C-BF66-CDA48F9D876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BBEF-45BB-8397-FEE01D86AF3D}"/>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BBEF-45BB-8397-FEE01D86AF3D}"/>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BBEF-45BB-8397-FEE01D86AF3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data'!$T$51:$V$51</c:f>
              <c:strCache>
                <c:ptCount val="3"/>
                <c:pt idx="0">
                  <c:v>Fully Aligned</c:v>
                </c:pt>
                <c:pt idx="1">
                  <c:v>Partially Aligned</c:v>
                </c:pt>
                <c:pt idx="2">
                  <c:v>Not Aligned</c:v>
                </c:pt>
              </c:strCache>
            </c:strRef>
          </c:cat>
          <c:val>
            <c:numRef>
              <c:f>'Scoring data'!$T$52:$V$52</c:f>
              <c:numCache>
                <c:formatCode>0%</c:formatCode>
                <c:ptCount val="3"/>
                <c:pt idx="0">
                  <c:v>0</c:v>
                </c:pt>
                <c:pt idx="1">
                  <c:v>0</c:v>
                </c:pt>
                <c:pt idx="2">
                  <c:v>0</c:v>
                </c:pt>
              </c:numCache>
            </c:numRef>
          </c:val>
          <c:extLst>
            <c:ext xmlns:c16="http://schemas.microsoft.com/office/drawing/2014/chart" uri="{C3380CC4-5D6E-409C-BE32-E72D297353CC}">
              <c16:uniqueId val="{00000006-BBEF-45BB-8397-FEE01D86AF3D}"/>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C765-40B6-AE15-A1C719F2FD32}"/>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C765-40B6-AE15-A1C719F2FD32}"/>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C765-40B6-AE15-A1C719F2FD32}"/>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data'!$T$60:$V$60</c:f>
              <c:strCache>
                <c:ptCount val="3"/>
                <c:pt idx="0">
                  <c:v>Fully Aligned</c:v>
                </c:pt>
                <c:pt idx="1">
                  <c:v>Partially Aligned</c:v>
                </c:pt>
                <c:pt idx="2">
                  <c:v>Not Aligned</c:v>
                </c:pt>
              </c:strCache>
            </c:strRef>
          </c:cat>
          <c:val>
            <c:numRef>
              <c:f>'Scoring data'!$T$61:$V$61</c:f>
              <c:numCache>
                <c:formatCode>0%</c:formatCode>
                <c:ptCount val="3"/>
                <c:pt idx="0">
                  <c:v>1</c:v>
                </c:pt>
                <c:pt idx="1">
                  <c:v>0</c:v>
                </c:pt>
                <c:pt idx="2">
                  <c:v>0</c:v>
                </c:pt>
              </c:numCache>
            </c:numRef>
          </c:val>
          <c:extLst>
            <c:ext xmlns:c16="http://schemas.microsoft.com/office/drawing/2014/chart" uri="{C3380CC4-5D6E-409C-BE32-E72D297353CC}">
              <c16:uniqueId val="{00000006-C765-40B6-AE15-A1C719F2FD32}"/>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1-5155-44CC-80D7-B5FDCAB7183D}"/>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5155-44CC-80D7-B5FDCAB7183D}"/>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5155-44CC-80D7-B5FDCAB7183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data'!$T$69:$V$69</c:f>
              <c:strCache>
                <c:ptCount val="3"/>
                <c:pt idx="0">
                  <c:v>Fully Aligned</c:v>
                </c:pt>
                <c:pt idx="1">
                  <c:v>Partially Aligned</c:v>
                </c:pt>
                <c:pt idx="2">
                  <c:v>Not Aligned</c:v>
                </c:pt>
              </c:strCache>
            </c:strRef>
          </c:cat>
          <c:val>
            <c:numRef>
              <c:f>'Scoring data'!$T$70:$V$70</c:f>
              <c:numCache>
                <c:formatCode>0%</c:formatCode>
                <c:ptCount val="3"/>
                <c:pt idx="0">
                  <c:v>0.75</c:v>
                </c:pt>
                <c:pt idx="1">
                  <c:v>0.25</c:v>
                </c:pt>
                <c:pt idx="2">
                  <c:v>0</c:v>
                </c:pt>
              </c:numCache>
            </c:numRef>
          </c:val>
          <c:extLst>
            <c:ext xmlns:c16="http://schemas.microsoft.com/office/drawing/2014/chart" uri="{C3380CC4-5D6E-409C-BE32-E72D297353CC}">
              <c16:uniqueId val="{00000006-5155-44CC-80D7-B5FDCAB7183D}"/>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796381597154195"/>
          <c:h val="0.98589066039486151"/>
        </c:manualLayout>
      </c:layout>
      <c:doughnutChart>
        <c:varyColors val="1"/>
        <c:ser>
          <c:idx val="0"/>
          <c:order val="0"/>
          <c:dPt>
            <c:idx val="0"/>
            <c:bubble3D val="0"/>
            <c:spPr>
              <a:solidFill>
                <a:srgbClr val="009900"/>
              </a:solidFill>
              <a:ln w="19050">
                <a:solidFill>
                  <a:schemeClr val="lt1"/>
                </a:solidFill>
              </a:ln>
              <a:effectLst/>
            </c:spPr>
            <c:extLst>
              <c:ext xmlns:c16="http://schemas.microsoft.com/office/drawing/2014/chart" uri="{C3380CC4-5D6E-409C-BE32-E72D297353CC}">
                <c16:uniqueId val="{00000001-4862-4521-A1B0-41B9C112793C}"/>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862-4521-A1B0-41B9C112793C}"/>
              </c:ext>
            </c:extLst>
          </c:dPt>
          <c:dLbls>
            <c:delete val="1"/>
          </c:dLbls>
          <c:val>
            <c:numRef>
              <c:f>'Scoring data'!$S$79:$S$80</c:f>
              <c:numCache>
                <c:formatCode>0%</c:formatCode>
                <c:ptCount val="2"/>
                <c:pt idx="0">
                  <c:v>0.29166666666666669</c:v>
                </c:pt>
                <c:pt idx="1">
                  <c:v>0.70833333333333326</c:v>
                </c:pt>
              </c:numCache>
            </c:numRef>
          </c:val>
          <c:extLst>
            <c:ext xmlns:c16="http://schemas.microsoft.com/office/drawing/2014/chart" uri="{C3380CC4-5D6E-409C-BE32-E72D297353CC}">
              <c16:uniqueId val="{00000004-4862-4521-A1B0-41B9C112793C}"/>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65471108175812"/>
          <c:y val="0.11263153917683724"/>
          <c:w val="0.3917083579740111"/>
          <c:h val="0.76757525808774563"/>
        </c:manualLayout>
      </c:layout>
      <c:doughnutChart>
        <c:varyColors val="1"/>
        <c:ser>
          <c:idx val="0"/>
          <c:order val="0"/>
          <c:spPr>
            <a:ln w="25400">
              <a:solidFill>
                <a:schemeClr val="bg1"/>
              </a:solidFill>
            </a:ln>
          </c:spPr>
          <c:explosion val="1"/>
          <c:dPt>
            <c:idx val="0"/>
            <c:bubble3D val="0"/>
            <c:spPr>
              <a:solidFill>
                <a:srgbClr val="33CC33"/>
              </a:solidFill>
              <a:ln w="25400">
                <a:solidFill>
                  <a:schemeClr val="bg1"/>
                </a:solidFill>
              </a:ln>
              <a:effectLst/>
            </c:spPr>
            <c:extLst>
              <c:ext xmlns:c16="http://schemas.microsoft.com/office/drawing/2014/chart" uri="{C3380CC4-5D6E-409C-BE32-E72D297353CC}">
                <c16:uniqueId val="{00000001-7CD4-4A55-AF58-1843E906DA08}"/>
              </c:ext>
            </c:extLst>
          </c:dPt>
          <c:dPt>
            <c:idx val="1"/>
            <c:bubble3D val="0"/>
            <c:spPr>
              <a:solidFill>
                <a:srgbClr val="CCFF99"/>
              </a:solidFill>
              <a:ln w="25400">
                <a:solidFill>
                  <a:schemeClr val="bg1"/>
                </a:solidFill>
              </a:ln>
              <a:effectLst/>
            </c:spPr>
            <c:extLst>
              <c:ext xmlns:c16="http://schemas.microsoft.com/office/drawing/2014/chart" uri="{C3380CC4-5D6E-409C-BE32-E72D297353CC}">
                <c16:uniqueId val="{00000003-7CD4-4A55-AF58-1843E906DA08}"/>
              </c:ext>
            </c:extLst>
          </c:dPt>
          <c:dPt>
            <c:idx val="2"/>
            <c:bubble3D val="0"/>
            <c:spPr>
              <a:solidFill>
                <a:srgbClr val="FFFFCC"/>
              </a:solidFill>
              <a:ln w="25400">
                <a:solidFill>
                  <a:schemeClr val="bg1"/>
                </a:solidFill>
              </a:ln>
              <a:effectLst/>
            </c:spPr>
            <c:extLst>
              <c:ext xmlns:c16="http://schemas.microsoft.com/office/drawing/2014/chart" uri="{C3380CC4-5D6E-409C-BE32-E72D297353CC}">
                <c16:uniqueId val="{00000005-7CD4-4A55-AF58-1843E906DA0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data'!$T$78:$V$78</c:f>
              <c:strCache>
                <c:ptCount val="3"/>
                <c:pt idx="0">
                  <c:v>Fully addressed</c:v>
                </c:pt>
                <c:pt idx="1">
                  <c:v>Improvement opportunity</c:v>
                </c:pt>
                <c:pt idx="2">
                  <c:v>Not addressed</c:v>
                </c:pt>
              </c:strCache>
            </c:strRef>
          </c:cat>
          <c:val>
            <c:numRef>
              <c:f>'Scoring data'!$T$79:$V$79</c:f>
              <c:numCache>
                <c:formatCode>0%</c:formatCode>
                <c:ptCount val="3"/>
                <c:pt idx="0">
                  <c:v>0.27777777777777779</c:v>
                </c:pt>
                <c:pt idx="1">
                  <c:v>2.7777777777777776E-2</c:v>
                </c:pt>
                <c:pt idx="2">
                  <c:v>0.69444444444444442</c:v>
                </c:pt>
              </c:numCache>
            </c:numRef>
          </c:val>
          <c:extLst>
            <c:ext xmlns:c16="http://schemas.microsoft.com/office/drawing/2014/chart" uri="{C3380CC4-5D6E-409C-BE32-E72D297353CC}">
              <c16:uniqueId val="{00000006-7CD4-4A55-AF58-1843E906DA08}"/>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061094492143041"/>
          <c:y val="0.21786400846768031"/>
          <c:w val="0.33430514727571226"/>
          <c:h val="0.641312873907916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data'!$T$6</c:f>
              <c:strCache>
                <c:ptCount val="1"/>
                <c:pt idx="0">
                  <c:v>Fully Aligned</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data'!$R$9:$R$10</c:f>
              <c:strCache>
                <c:ptCount val="2"/>
                <c:pt idx="0">
                  <c:v>Standards</c:v>
                </c:pt>
                <c:pt idx="1">
                  <c:v>Implementation</c:v>
                </c:pt>
              </c:strCache>
            </c:strRef>
          </c:cat>
          <c:val>
            <c:numRef>
              <c:f>'Scoring data'!$T$9:$T$10</c:f>
              <c:numCache>
                <c:formatCode>0%</c:formatCode>
                <c:ptCount val="2"/>
                <c:pt idx="0">
                  <c:v>1</c:v>
                </c:pt>
                <c:pt idx="1">
                  <c:v>1</c:v>
                </c:pt>
              </c:numCache>
            </c:numRef>
          </c:val>
          <c:extLst>
            <c:ext xmlns:c16="http://schemas.microsoft.com/office/drawing/2014/chart" uri="{C3380CC4-5D6E-409C-BE32-E72D297353CC}">
              <c16:uniqueId val="{00000000-D1F0-4998-A73F-DB5D44689087}"/>
            </c:ext>
          </c:extLst>
        </c:ser>
        <c:ser>
          <c:idx val="1"/>
          <c:order val="1"/>
          <c:tx>
            <c:strRef>
              <c:f>'Scoring data'!$U$6</c:f>
              <c:strCache>
                <c:ptCount val="1"/>
                <c:pt idx="0">
                  <c:v>Partially Aligned</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data'!$R$9:$R$10</c:f>
              <c:strCache>
                <c:ptCount val="2"/>
                <c:pt idx="0">
                  <c:v>Standards</c:v>
                </c:pt>
                <c:pt idx="1">
                  <c:v>Implementation</c:v>
                </c:pt>
              </c:strCache>
            </c:strRef>
          </c:cat>
          <c:val>
            <c:numRef>
              <c:f>'Scoring data'!$U$9:$U$10</c:f>
              <c:numCache>
                <c:formatCode>0%</c:formatCode>
                <c:ptCount val="2"/>
                <c:pt idx="0">
                  <c:v>0</c:v>
                </c:pt>
                <c:pt idx="1">
                  <c:v>0</c:v>
                </c:pt>
              </c:numCache>
            </c:numRef>
          </c:val>
          <c:extLst>
            <c:ext xmlns:c16="http://schemas.microsoft.com/office/drawing/2014/chart" uri="{C3380CC4-5D6E-409C-BE32-E72D297353CC}">
              <c16:uniqueId val="{00000001-D1F0-4998-A73F-DB5D44689087}"/>
            </c:ext>
          </c:extLst>
        </c:ser>
        <c:ser>
          <c:idx val="2"/>
          <c:order val="2"/>
          <c:tx>
            <c:strRef>
              <c:f>'Scoring data'!$V$6</c:f>
              <c:strCache>
                <c:ptCount val="1"/>
                <c:pt idx="0">
                  <c:v>Not Aligned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data'!$R$9:$R$10</c:f>
              <c:strCache>
                <c:ptCount val="2"/>
                <c:pt idx="0">
                  <c:v>Standards</c:v>
                </c:pt>
                <c:pt idx="1">
                  <c:v>Implementation</c:v>
                </c:pt>
              </c:strCache>
            </c:strRef>
          </c:cat>
          <c:val>
            <c:numRef>
              <c:f>'Scoring data'!$V$9:$V$10</c:f>
              <c:numCache>
                <c:formatCode>0%</c:formatCode>
                <c:ptCount val="2"/>
                <c:pt idx="0">
                  <c:v>0</c:v>
                </c:pt>
                <c:pt idx="1">
                  <c:v>0</c:v>
                </c:pt>
              </c:numCache>
            </c:numRef>
          </c:val>
          <c:extLst>
            <c:ext xmlns:c16="http://schemas.microsoft.com/office/drawing/2014/chart" uri="{C3380CC4-5D6E-409C-BE32-E72D297353CC}">
              <c16:uniqueId val="{00000003-D1F0-4998-A73F-DB5D44689087}"/>
            </c:ext>
          </c:extLst>
        </c:ser>
        <c:dLbls>
          <c:showLegendKey val="0"/>
          <c:showVal val="0"/>
          <c:showCatName val="0"/>
          <c:showSerName val="0"/>
          <c:showPercent val="0"/>
          <c:showBubbleSize val="0"/>
        </c:dLbls>
        <c:gapWidth val="70"/>
        <c:overlap val="100"/>
        <c:axId val="128631552"/>
        <c:axId val="128633088"/>
      </c:barChart>
      <c:catAx>
        <c:axId val="12863155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28633088"/>
        <c:crosses val="autoZero"/>
        <c:auto val="1"/>
        <c:lblAlgn val="ctr"/>
        <c:lblOffset val="100"/>
        <c:noMultiLvlLbl val="0"/>
      </c:catAx>
      <c:valAx>
        <c:axId val="1286330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28631552"/>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25400">
              <a:solidFill>
                <a:schemeClr val="bg1"/>
              </a:solidFill>
            </a:ln>
          </c:spPr>
          <c:dPt>
            <c:idx val="0"/>
            <c:bubble3D val="0"/>
            <c:spPr>
              <a:solidFill>
                <a:schemeClr val="accent6">
                  <a:lumMod val="75000"/>
                </a:schemeClr>
              </a:solidFill>
              <a:ln w="25400">
                <a:solidFill>
                  <a:schemeClr val="bg1"/>
                </a:solidFill>
              </a:ln>
              <a:effectLst/>
            </c:spPr>
            <c:extLst>
              <c:ext xmlns:c16="http://schemas.microsoft.com/office/drawing/2014/chart" uri="{C3380CC4-5D6E-409C-BE32-E72D297353CC}">
                <c16:uniqueId val="{00000005-F95C-4FEE-8AE0-646945CC0EC3}"/>
              </c:ext>
            </c:extLst>
          </c:dPt>
          <c:dPt>
            <c:idx val="1"/>
            <c:bubble3D val="0"/>
            <c:spPr>
              <a:solidFill>
                <a:schemeClr val="accent6">
                  <a:lumMod val="60000"/>
                  <a:lumOff val="40000"/>
                </a:schemeClr>
              </a:solidFill>
              <a:ln w="25400">
                <a:solidFill>
                  <a:schemeClr val="bg1"/>
                </a:solidFill>
              </a:ln>
              <a:effectLst/>
            </c:spPr>
            <c:extLst>
              <c:ext xmlns:c16="http://schemas.microsoft.com/office/drawing/2014/chart" uri="{C3380CC4-5D6E-409C-BE32-E72D297353CC}">
                <c16:uniqueId val="{00000003-ADA0-4570-84C5-C95CB346A47D}"/>
              </c:ext>
            </c:extLst>
          </c:dPt>
          <c:dPt>
            <c:idx val="2"/>
            <c:bubble3D val="0"/>
            <c:spPr>
              <a:solidFill>
                <a:schemeClr val="accent6">
                  <a:lumMod val="20000"/>
                  <a:lumOff val="80000"/>
                </a:schemeClr>
              </a:solidFill>
              <a:ln w="25400">
                <a:solidFill>
                  <a:schemeClr val="bg1"/>
                </a:solidFill>
              </a:ln>
              <a:effectLst/>
            </c:spPr>
            <c:extLst>
              <c:ext xmlns:c16="http://schemas.microsoft.com/office/drawing/2014/chart" uri="{C3380CC4-5D6E-409C-BE32-E72D297353CC}">
                <c16:uniqueId val="{00000005-ADA0-4570-84C5-C95CB346A47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'Scoring data'!$T$6:$V$6</c:f>
              <c:strCache>
                <c:ptCount val="3"/>
                <c:pt idx="0">
                  <c:v>Fully Aligned</c:v>
                </c:pt>
                <c:pt idx="1">
                  <c:v>Partially Aligned</c:v>
                </c:pt>
                <c:pt idx="2">
                  <c:v>Not Aligned</c:v>
                </c:pt>
              </c:strCache>
            </c:strRef>
          </c:cat>
          <c:val>
            <c:numRef>
              <c:f>'Scoring data'!$T$7:$V$7</c:f>
              <c:numCache>
                <c:formatCode>0%</c:formatCode>
                <c:ptCount val="3"/>
                <c:pt idx="0">
                  <c:v>1</c:v>
                </c:pt>
                <c:pt idx="1">
                  <c:v>0</c:v>
                </c:pt>
                <c:pt idx="2">
                  <c:v>0</c:v>
                </c:pt>
              </c:numCache>
            </c:numRef>
          </c:val>
          <c:extLst>
            <c:ext xmlns:c16="http://schemas.microsoft.com/office/drawing/2014/chart" uri="{C3380CC4-5D6E-409C-BE32-E72D297353CC}">
              <c16:uniqueId val="{00000000-F95C-4FEE-8AE0-646945CC0EC3}"/>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3169266047282524"/>
          <c:y val="0.31812718722659672"/>
          <c:w val="0.30872214083669924"/>
          <c:h val="0.4193011811023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data'!$T$15</c:f>
              <c:strCache>
                <c:ptCount val="1"/>
                <c:pt idx="0">
                  <c:v>Fully Aligned</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data'!$R$18:$R$19</c:f>
              <c:strCache>
                <c:ptCount val="2"/>
                <c:pt idx="0">
                  <c:v>Standards</c:v>
                </c:pt>
                <c:pt idx="1">
                  <c:v>Implementation</c:v>
                </c:pt>
              </c:strCache>
            </c:strRef>
          </c:cat>
          <c:val>
            <c:numRef>
              <c:f>'Scoring data'!$T$18:$T$19</c:f>
              <c:numCache>
                <c:formatCode>0%</c:formatCode>
                <c:ptCount val="2"/>
                <c:pt idx="0">
                  <c:v>1</c:v>
                </c:pt>
                <c:pt idx="1">
                  <c:v>0.92682926829268297</c:v>
                </c:pt>
              </c:numCache>
            </c:numRef>
          </c:val>
          <c:extLst>
            <c:ext xmlns:c16="http://schemas.microsoft.com/office/drawing/2014/chart" uri="{C3380CC4-5D6E-409C-BE32-E72D297353CC}">
              <c16:uniqueId val="{00000000-52EB-435A-88FA-BDD9A599F60C}"/>
            </c:ext>
          </c:extLst>
        </c:ser>
        <c:ser>
          <c:idx val="1"/>
          <c:order val="1"/>
          <c:tx>
            <c:strRef>
              <c:f>'Scoring data'!$U$15</c:f>
              <c:strCache>
                <c:ptCount val="1"/>
                <c:pt idx="0">
                  <c:v>Partially Aligned</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data'!$R$18:$R$19</c:f>
              <c:strCache>
                <c:ptCount val="2"/>
                <c:pt idx="0">
                  <c:v>Standards</c:v>
                </c:pt>
                <c:pt idx="1">
                  <c:v>Implementation</c:v>
                </c:pt>
              </c:strCache>
            </c:strRef>
          </c:cat>
          <c:val>
            <c:numRef>
              <c:f>'Scoring data'!$U$18:$U$19</c:f>
              <c:numCache>
                <c:formatCode>0%</c:formatCode>
                <c:ptCount val="2"/>
                <c:pt idx="0">
                  <c:v>0</c:v>
                </c:pt>
                <c:pt idx="1">
                  <c:v>7.3170731707317069E-2</c:v>
                </c:pt>
              </c:numCache>
            </c:numRef>
          </c:val>
          <c:extLst>
            <c:ext xmlns:c16="http://schemas.microsoft.com/office/drawing/2014/chart" uri="{C3380CC4-5D6E-409C-BE32-E72D297353CC}">
              <c16:uniqueId val="{00000001-52EB-435A-88FA-BDD9A599F60C}"/>
            </c:ext>
          </c:extLst>
        </c:ser>
        <c:ser>
          <c:idx val="2"/>
          <c:order val="2"/>
          <c:tx>
            <c:strRef>
              <c:f>'Scoring data'!$V$15</c:f>
              <c:strCache>
                <c:ptCount val="1"/>
                <c:pt idx="0">
                  <c:v>Not Aligned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data'!$R$18:$R$19</c:f>
              <c:strCache>
                <c:ptCount val="2"/>
                <c:pt idx="0">
                  <c:v>Standards</c:v>
                </c:pt>
                <c:pt idx="1">
                  <c:v>Implementation</c:v>
                </c:pt>
              </c:strCache>
            </c:strRef>
          </c:cat>
          <c:val>
            <c:numRef>
              <c:f>'Scoring data'!$V$18:$V$19</c:f>
              <c:numCache>
                <c:formatCode>0%</c:formatCode>
                <c:ptCount val="2"/>
                <c:pt idx="0">
                  <c:v>0</c:v>
                </c:pt>
                <c:pt idx="1">
                  <c:v>0</c:v>
                </c:pt>
              </c:numCache>
            </c:numRef>
          </c:val>
          <c:extLst>
            <c:ext xmlns:c16="http://schemas.microsoft.com/office/drawing/2014/chart" uri="{C3380CC4-5D6E-409C-BE32-E72D297353CC}">
              <c16:uniqueId val="{00000002-52EB-435A-88FA-BDD9A599F60C}"/>
            </c:ext>
          </c:extLst>
        </c:ser>
        <c:dLbls>
          <c:showLegendKey val="0"/>
          <c:showVal val="0"/>
          <c:showCatName val="0"/>
          <c:showSerName val="0"/>
          <c:showPercent val="0"/>
          <c:showBubbleSize val="0"/>
        </c:dLbls>
        <c:gapWidth val="70"/>
        <c:overlap val="100"/>
        <c:axId val="128682240"/>
        <c:axId val="128692224"/>
      </c:barChart>
      <c:catAx>
        <c:axId val="128682240"/>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28692224"/>
        <c:crosses val="autoZero"/>
        <c:auto val="1"/>
        <c:lblAlgn val="ctr"/>
        <c:lblOffset val="100"/>
        <c:noMultiLvlLbl val="0"/>
      </c:catAx>
      <c:valAx>
        <c:axId val="12869222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28682240"/>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data'!$T$24</c:f>
              <c:strCache>
                <c:ptCount val="1"/>
                <c:pt idx="0">
                  <c:v>Fully Aligned</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data'!$R$27:$R$28</c:f>
              <c:strCache>
                <c:ptCount val="2"/>
                <c:pt idx="0">
                  <c:v>Standards</c:v>
                </c:pt>
                <c:pt idx="1">
                  <c:v>Implementation</c:v>
                </c:pt>
              </c:strCache>
            </c:strRef>
          </c:cat>
          <c:val>
            <c:numRef>
              <c:f>'Scoring data'!$T$27:$T$28</c:f>
              <c:numCache>
                <c:formatCode>0%</c:formatCode>
                <c:ptCount val="2"/>
                <c:pt idx="0">
                  <c:v>1</c:v>
                </c:pt>
                <c:pt idx="1">
                  <c:v>0.89473684210526316</c:v>
                </c:pt>
              </c:numCache>
            </c:numRef>
          </c:val>
          <c:extLst>
            <c:ext xmlns:c16="http://schemas.microsoft.com/office/drawing/2014/chart" uri="{C3380CC4-5D6E-409C-BE32-E72D297353CC}">
              <c16:uniqueId val="{00000000-8E54-4FFA-91E1-617426020103}"/>
            </c:ext>
          </c:extLst>
        </c:ser>
        <c:ser>
          <c:idx val="1"/>
          <c:order val="1"/>
          <c:tx>
            <c:strRef>
              <c:f>'Scoring data'!$U$24</c:f>
              <c:strCache>
                <c:ptCount val="1"/>
                <c:pt idx="0">
                  <c:v>Partially Aligned</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data'!$R$27:$R$28</c:f>
              <c:strCache>
                <c:ptCount val="2"/>
                <c:pt idx="0">
                  <c:v>Standards</c:v>
                </c:pt>
                <c:pt idx="1">
                  <c:v>Implementation</c:v>
                </c:pt>
              </c:strCache>
            </c:strRef>
          </c:cat>
          <c:val>
            <c:numRef>
              <c:f>'Scoring data'!$U$27:$U$28</c:f>
              <c:numCache>
                <c:formatCode>0%</c:formatCode>
                <c:ptCount val="2"/>
                <c:pt idx="0">
                  <c:v>0</c:v>
                </c:pt>
                <c:pt idx="1">
                  <c:v>0.10526315789473684</c:v>
                </c:pt>
              </c:numCache>
            </c:numRef>
          </c:val>
          <c:extLst>
            <c:ext xmlns:c16="http://schemas.microsoft.com/office/drawing/2014/chart" uri="{C3380CC4-5D6E-409C-BE32-E72D297353CC}">
              <c16:uniqueId val="{00000001-8E54-4FFA-91E1-617426020103}"/>
            </c:ext>
          </c:extLst>
        </c:ser>
        <c:ser>
          <c:idx val="2"/>
          <c:order val="2"/>
          <c:tx>
            <c:strRef>
              <c:f>'Scoring data'!$V$24</c:f>
              <c:strCache>
                <c:ptCount val="1"/>
                <c:pt idx="0">
                  <c:v>Not Aligned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data'!$R$27:$R$28</c:f>
              <c:strCache>
                <c:ptCount val="2"/>
                <c:pt idx="0">
                  <c:v>Standards</c:v>
                </c:pt>
                <c:pt idx="1">
                  <c:v>Implementation</c:v>
                </c:pt>
              </c:strCache>
            </c:strRef>
          </c:cat>
          <c:val>
            <c:numRef>
              <c:f>'Scoring data'!$V$27:$V$28</c:f>
              <c:numCache>
                <c:formatCode>0%</c:formatCode>
                <c:ptCount val="2"/>
                <c:pt idx="0">
                  <c:v>0</c:v>
                </c:pt>
                <c:pt idx="1">
                  <c:v>0</c:v>
                </c:pt>
              </c:numCache>
            </c:numRef>
          </c:val>
          <c:extLst>
            <c:ext xmlns:c16="http://schemas.microsoft.com/office/drawing/2014/chart" uri="{C3380CC4-5D6E-409C-BE32-E72D297353CC}">
              <c16:uniqueId val="{00000002-8E54-4FFA-91E1-617426020103}"/>
            </c:ext>
          </c:extLst>
        </c:ser>
        <c:dLbls>
          <c:showLegendKey val="0"/>
          <c:showVal val="0"/>
          <c:showCatName val="0"/>
          <c:showSerName val="0"/>
          <c:showPercent val="0"/>
          <c:showBubbleSize val="0"/>
        </c:dLbls>
        <c:gapWidth val="70"/>
        <c:overlap val="100"/>
        <c:axId val="132222336"/>
        <c:axId val="132236416"/>
      </c:barChart>
      <c:catAx>
        <c:axId val="132222336"/>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2236416"/>
        <c:crosses val="autoZero"/>
        <c:auto val="1"/>
        <c:lblAlgn val="ctr"/>
        <c:lblOffset val="100"/>
        <c:noMultiLvlLbl val="0"/>
      </c:catAx>
      <c:valAx>
        <c:axId val="13223641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2222336"/>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data'!$T$33</c:f>
              <c:strCache>
                <c:ptCount val="1"/>
                <c:pt idx="0">
                  <c:v>Fully Aligned</c:v>
                </c:pt>
              </c:strCache>
            </c:strRef>
          </c:tx>
          <c:spPr>
            <a:solidFill>
              <a:schemeClr val="accent6">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data'!$R$36:$R$37</c:f>
              <c:strCache>
                <c:ptCount val="2"/>
                <c:pt idx="0">
                  <c:v>Standards</c:v>
                </c:pt>
                <c:pt idx="1">
                  <c:v>Implementation</c:v>
                </c:pt>
              </c:strCache>
            </c:strRef>
          </c:cat>
          <c:val>
            <c:numRef>
              <c:f>'Scoring data'!$T$36:$T$37</c:f>
              <c:numCache>
                <c:formatCode>0%</c:formatCode>
                <c:ptCount val="2"/>
                <c:pt idx="0">
                  <c:v>1</c:v>
                </c:pt>
                <c:pt idx="1">
                  <c:v>1</c:v>
                </c:pt>
              </c:numCache>
            </c:numRef>
          </c:val>
          <c:extLst>
            <c:ext xmlns:c16="http://schemas.microsoft.com/office/drawing/2014/chart" uri="{C3380CC4-5D6E-409C-BE32-E72D297353CC}">
              <c16:uniqueId val="{00000000-FFB5-40F1-83FC-48C7D086937A}"/>
            </c:ext>
          </c:extLst>
        </c:ser>
        <c:ser>
          <c:idx val="1"/>
          <c:order val="1"/>
          <c:tx>
            <c:strRef>
              <c:f>'Scoring data'!$U$33</c:f>
              <c:strCache>
                <c:ptCount val="1"/>
                <c:pt idx="0">
                  <c:v>Partially Aligned</c:v>
                </c:pt>
              </c:strCache>
            </c:strRef>
          </c:tx>
          <c:spPr>
            <a:solidFill>
              <a:schemeClr val="accent6">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data'!$R$36:$R$37</c:f>
              <c:strCache>
                <c:ptCount val="2"/>
                <c:pt idx="0">
                  <c:v>Standards</c:v>
                </c:pt>
                <c:pt idx="1">
                  <c:v>Implementation</c:v>
                </c:pt>
              </c:strCache>
            </c:strRef>
          </c:cat>
          <c:val>
            <c:numRef>
              <c:f>'Scoring data'!$U$36:$U$37</c:f>
              <c:numCache>
                <c:formatCode>0%</c:formatCode>
                <c:ptCount val="2"/>
                <c:pt idx="0">
                  <c:v>0</c:v>
                </c:pt>
                <c:pt idx="1">
                  <c:v>0</c:v>
                </c:pt>
              </c:numCache>
            </c:numRef>
          </c:val>
          <c:extLst>
            <c:ext xmlns:c16="http://schemas.microsoft.com/office/drawing/2014/chart" uri="{C3380CC4-5D6E-409C-BE32-E72D297353CC}">
              <c16:uniqueId val="{00000001-FFB5-40F1-83FC-48C7D086937A}"/>
            </c:ext>
          </c:extLst>
        </c:ser>
        <c:ser>
          <c:idx val="2"/>
          <c:order val="2"/>
          <c:tx>
            <c:strRef>
              <c:f>'Scoring data'!$V$33</c:f>
              <c:strCache>
                <c:ptCount val="1"/>
                <c:pt idx="0">
                  <c:v>Not Aligned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data'!$R$36:$R$37</c:f>
              <c:strCache>
                <c:ptCount val="2"/>
                <c:pt idx="0">
                  <c:v>Standards</c:v>
                </c:pt>
                <c:pt idx="1">
                  <c:v>Implementation</c:v>
                </c:pt>
              </c:strCache>
            </c:strRef>
          </c:cat>
          <c:val>
            <c:numRef>
              <c:f>'Scoring data'!$V$36:$V$37</c:f>
              <c:numCache>
                <c:formatCode>0%</c:formatCode>
                <c:ptCount val="2"/>
                <c:pt idx="0">
                  <c:v>0</c:v>
                </c:pt>
                <c:pt idx="1">
                  <c:v>0</c:v>
                </c:pt>
              </c:numCache>
            </c:numRef>
          </c:val>
          <c:extLst>
            <c:ext xmlns:c16="http://schemas.microsoft.com/office/drawing/2014/chart" uri="{C3380CC4-5D6E-409C-BE32-E72D297353CC}">
              <c16:uniqueId val="{00000002-FFB5-40F1-83FC-48C7D086937A}"/>
            </c:ext>
          </c:extLst>
        </c:ser>
        <c:dLbls>
          <c:showLegendKey val="0"/>
          <c:showVal val="0"/>
          <c:showCatName val="0"/>
          <c:showSerName val="0"/>
          <c:showPercent val="0"/>
          <c:showBubbleSize val="0"/>
        </c:dLbls>
        <c:gapWidth val="70"/>
        <c:overlap val="100"/>
        <c:axId val="137523968"/>
        <c:axId val="137525504"/>
      </c:barChart>
      <c:catAx>
        <c:axId val="13752396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7525504"/>
        <c:crosses val="autoZero"/>
        <c:auto val="1"/>
        <c:lblAlgn val="ctr"/>
        <c:lblOffset val="100"/>
        <c:noMultiLvlLbl val="0"/>
      </c:catAx>
      <c:valAx>
        <c:axId val="1375255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7523968"/>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data'!$T$42</c:f>
              <c:strCache>
                <c:ptCount val="1"/>
                <c:pt idx="0">
                  <c:v>Fully Aligned</c:v>
                </c:pt>
              </c:strCache>
            </c:strRef>
          </c:tx>
          <c:spPr>
            <a:solidFill>
              <a:schemeClr val="accent6">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data'!$R$45:$R$46</c:f>
              <c:strCache>
                <c:ptCount val="2"/>
                <c:pt idx="0">
                  <c:v>Standards</c:v>
                </c:pt>
                <c:pt idx="1">
                  <c:v>Implementation</c:v>
                </c:pt>
              </c:strCache>
            </c:strRef>
          </c:cat>
          <c:val>
            <c:numRef>
              <c:f>'Scoring data'!$T$45:$T$46</c:f>
              <c:numCache>
                <c:formatCode>0%</c:formatCode>
                <c:ptCount val="2"/>
                <c:pt idx="0">
                  <c:v>1</c:v>
                </c:pt>
                <c:pt idx="1">
                  <c:v>1</c:v>
                </c:pt>
              </c:numCache>
            </c:numRef>
          </c:val>
          <c:extLst>
            <c:ext xmlns:c16="http://schemas.microsoft.com/office/drawing/2014/chart" uri="{C3380CC4-5D6E-409C-BE32-E72D297353CC}">
              <c16:uniqueId val="{00000000-6E74-4EF9-B0AC-1C7CDE2396C2}"/>
            </c:ext>
          </c:extLst>
        </c:ser>
        <c:ser>
          <c:idx val="1"/>
          <c:order val="1"/>
          <c:tx>
            <c:strRef>
              <c:f>'Scoring data'!$U$42</c:f>
              <c:strCache>
                <c:ptCount val="1"/>
                <c:pt idx="0">
                  <c:v>Partially Aligned</c:v>
                </c:pt>
              </c:strCache>
            </c:strRef>
          </c:tx>
          <c:spPr>
            <a:solidFill>
              <a:schemeClr val="accent6">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data'!$R$45:$R$46</c:f>
              <c:strCache>
                <c:ptCount val="2"/>
                <c:pt idx="0">
                  <c:v>Standards</c:v>
                </c:pt>
                <c:pt idx="1">
                  <c:v>Implementation</c:v>
                </c:pt>
              </c:strCache>
            </c:strRef>
          </c:cat>
          <c:val>
            <c:numRef>
              <c:f>'Scoring data'!$U$45:$U$46</c:f>
              <c:numCache>
                <c:formatCode>0%</c:formatCode>
                <c:ptCount val="2"/>
                <c:pt idx="0">
                  <c:v>0</c:v>
                </c:pt>
                <c:pt idx="1">
                  <c:v>0</c:v>
                </c:pt>
              </c:numCache>
            </c:numRef>
          </c:val>
          <c:extLst>
            <c:ext xmlns:c16="http://schemas.microsoft.com/office/drawing/2014/chart" uri="{C3380CC4-5D6E-409C-BE32-E72D297353CC}">
              <c16:uniqueId val="{00000001-6E74-4EF9-B0AC-1C7CDE2396C2}"/>
            </c:ext>
          </c:extLst>
        </c:ser>
        <c:ser>
          <c:idx val="2"/>
          <c:order val="2"/>
          <c:tx>
            <c:strRef>
              <c:f>'Scoring data'!$V$42</c:f>
              <c:strCache>
                <c:ptCount val="1"/>
                <c:pt idx="0">
                  <c:v>Not Aligned</c:v>
                </c:pt>
              </c:strCache>
            </c:strRef>
          </c:tx>
          <c:spPr>
            <a:solidFill>
              <a:schemeClr val="accent6">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data'!$R$45:$R$46</c:f>
              <c:strCache>
                <c:ptCount val="2"/>
                <c:pt idx="0">
                  <c:v>Standards</c:v>
                </c:pt>
                <c:pt idx="1">
                  <c:v>Implementation</c:v>
                </c:pt>
              </c:strCache>
            </c:strRef>
          </c:cat>
          <c:val>
            <c:numRef>
              <c:f>'Scoring data'!$V$45:$V$46</c:f>
              <c:numCache>
                <c:formatCode>0%</c:formatCode>
                <c:ptCount val="2"/>
                <c:pt idx="0">
                  <c:v>0</c:v>
                </c:pt>
                <c:pt idx="1">
                  <c:v>0</c:v>
                </c:pt>
              </c:numCache>
            </c:numRef>
          </c:val>
          <c:extLst>
            <c:ext xmlns:c16="http://schemas.microsoft.com/office/drawing/2014/chart" uri="{C3380CC4-5D6E-409C-BE32-E72D297353CC}">
              <c16:uniqueId val="{00000002-6E74-4EF9-B0AC-1C7CDE2396C2}"/>
            </c:ext>
          </c:extLst>
        </c:ser>
        <c:dLbls>
          <c:showLegendKey val="0"/>
          <c:showVal val="0"/>
          <c:showCatName val="0"/>
          <c:showSerName val="0"/>
          <c:showPercent val="0"/>
          <c:showBubbleSize val="0"/>
        </c:dLbls>
        <c:gapWidth val="70"/>
        <c:overlap val="100"/>
        <c:axId val="137570176"/>
        <c:axId val="137571712"/>
      </c:barChart>
      <c:catAx>
        <c:axId val="137570176"/>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7571712"/>
        <c:crosses val="autoZero"/>
        <c:auto val="1"/>
        <c:lblAlgn val="ctr"/>
        <c:lblOffset val="100"/>
        <c:noMultiLvlLbl val="0"/>
      </c:catAx>
      <c:valAx>
        <c:axId val="1375717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7570176"/>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data'!$T$51</c:f>
              <c:strCache>
                <c:ptCount val="1"/>
                <c:pt idx="0">
                  <c:v>Fully Aligned</c:v>
                </c:pt>
              </c:strCache>
            </c:strRef>
          </c:tx>
          <c:spPr>
            <a:solidFill>
              <a:schemeClr val="accent6">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data'!$R$54:$R$55</c:f>
              <c:strCache>
                <c:ptCount val="2"/>
                <c:pt idx="0">
                  <c:v>Standards</c:v>
                </c:pt>
                <c:pt idx="1">
                  <c:v>Implementation</c:v>
                </c:pt>
              </c:strCache>
            </c:strRef>
          </c:cat>
          <c:val>
            <c:numRef>
              <c:f>'Scoring data'!$T$54:$T$55</c:f>
              <c:numCache>
                <c:formatCode>0%</c:formatCode>
                <c:ptCount val="2"/>
                <c:pt idx="0">
                  <c:v>0</c:v>
                </c:pt>
                <c:pt idx="1">
                  <c:v>0</c:v>
                </c:pt>
              </c:numCache>
            </c:numRef>
          </c:val>
          <c:extLst>
            <c:ext xmlns:c16="http://schemas.microsoft.com/office/drawing/2014/chart" uri="{C3380CC4-5D6E-409C-BE32-E72D297353CC}">
              <c16:uniqueId val="{00000000-3C3E-4835-B989-8C3A9C5344A5}"/>
            </c:ext>
          </c:extLst>
        </c:ser>
        <c:ser>
          <c:idx val="1"/>
          <c:order val="1"/>
          <c:tx>
            <c:strRef>
              <c:f>'Scoring data'!$U$51</c:f>
              <c:strCache>
                <c:ptCount val="1"/>
                <c:pt idx="0">
                  <c:v>Partially Aligned</c:v>
                </c:pt>
              </c:strCache>
            </c:strRef>
          </c:tx>
          <c:spPr>
            <a:solidFill>
              <a:schemeClr val="accent6">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data'!$R$54:$R$55</c:f>
              <c:strCache>
                <c:ptCount val="2"/>
                <c:pt idx="0">
                  <c:v>Standards</c:v>
                </c:pt>
                <c:pt idx="1">
                  <c:v>Implementation</c:v>
                </c:pt>
              </c:strCache>
            </c:strRef>
          </c:cat>
          <c:val>
            <c:numRef>
              <c:f>'Scoring data'!$U$54:$U$55</c:f>
              <c:numCache>
                <c:formatCode>0%</c:formatCode>
                <c:ptCount val="2"/>
                <c:pt idx="0">
                  <c:v>0</c:v>
                </c:pt>
                <c:pt idx="1">
                  <c:v>0</c:v>
                </c:pt>
              </c:numCache>
            </c:numRef>
          </c:val>
          <c:extLst>
            <c:ext xmlns:c16="http://schemas.microsoft.com/office/drawing/2014/chart" uri="{C3380CC4-5D6E-409C-BE32-E72D297353CC}">
              <c16:uniqueId val="{00000001-3C3E-4835-B989-8C3A9C5344A5}"/>
            </c:ext>
          </c:extLst>
        </c:ser>
        <c:ser>
          <c:idx val="2"/>
          <c:order val="2"/>
          <c:tx>
            <c:strRef>
              <c:f>'Scoring data'!$V$51</c:f>
              <c:strCache>
                <c:ptCount val="1"/>
                <c:pt idx="0">
                  <c:v>Not Aligned</c:v>
                </c:pt>
              </c:strCache>
            </c:strRef>
          </c:tx>
          <c:spPr>
            <a:solidFill>
              <a:schemeClr val="accent6">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data'!$R$54:$R$55</c:f>
              <c:strCache>
                <c:ptCount val="2"/>
                <c:pt idx="0">
                  <c:v>Standards</c:v>
                </c:pt>
                <c:pt idx="1">
                  <c:v>Implementation</c:v>
                </c:pt>
              </c:strCache>
            </c:strRef>
          </c:cat>
          <c:val>
            <c:numRef>
              <c:f>'Scoring data'!$V$54:$V$55</c:f>
              <c:numCache>
                <c:formatCode>0%</c:formatCode>
                <c:ptCount val="2"/>
                <c:pt idx="0">
                  <c:v>0</c:v>
                </c:pt>
                <c:pt idx="1">
                  <c:v>0</c:v>
                </c:pt>
              </c:numCache>
            </c:numRef>
          </c:val>
          <c:extLst>
            <c:ext xmlns:c16="http://schemas.microsoft.com/office/drawing/2014/chart" uri="{C3380CC4-5D6E-409C-BE32-E72D297353CC}">
              <c16:uniqueId val="{00000002-3C3E-4835-B989-8C3A9C5344A5}"/>
            </c:ext>
          </c:extLst>
        </c:ser>
        <c:dLbls>
          <c:showLegendKey val="0"/>
          <c:showVal val="0"/>
          <c:showCatName val="0"/>
          <c:showSerName val="0"/>
          <c:showPercent val="0"/>
          <c:showBubbleSize val="0"/>
        </c:dLbls>
        <c:gapWidth val="70"/>
        <c:overlap val="100"/>
        <c:axId val="137620096"/>
        <c:axId val="130949504"/>
      </c:barChart>
      <c:catAx>
        <c:axId val="137620096"/>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0949504"/>
        <c:crosses val="autoZero"/>
        <c:auto val="1"/>
        <c:lblAlgn val="ctr"/>
        <c:lblOffset val="100"/>
        <c:noMultiLvlLbl val="0"/>
      </c:catAx>
      <c:valAx>
        <c:axId val="1309495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7620096"/>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data'!$T$60</c:f>
              <c:strCache>
                <c:ptCount val="1"/>
                <c:pt idx="0">
                  <c:v>Fully Aligned</c:v>
                </c:pt>
              </c:strCache>
            </c:strRef>
          </c:tx>
          <c:spPr>
            <a:solidFill>
              <a:schemeClr val="accent6">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data'!$R$63:$R$64</c:f>
              <c:strCache>
                <c:ptCount val="2"/>
                <c:pt idx="0">
                  <c:v>Standards</c:v>
                </c:pt>
                <c:pt idx="1">
                  <c:v>Implementation</c:v>
                </c:pt>
              </c:strCache>
            </c:strRef>
          </c:cat>
          <c:val>
            <c:numRef>
              <c:f>'Scoring data'!$T$63:$T$64</c:f>
              <c:numCache>
                <c:formatCode>0%</c:formatCode>
                <c:ptCount val="2"/>
                <c:pt idx="0">
                  <c:v>1</c:v>
                </c:pt>
                <c:pt idx="1">
                  <c:v>1</c:v>
                </c:pt>
              </c:numCache>
            </c:numRef>
          </c:val>
          <c:extLst>
            <c:ext xmlns:c16="http://schemas.microsoft.com/office/drawing/2014/chart" uri="{C3380CC4-5D6E-409C-BE32-E72D297353CC}">
              <c16:uniqueId val="{00000000-D72A-4E4F-9550-67A15066BC5E}"/>
            </c:ext>
          </c:extLst>
        </c:ser>
        <c:ser>
          <c:idx val="1"/>
          <c:order val="1"/>
          <c:tx>
            <c:strRef>
              <c:f>'Scoring data'!$U$60</c:f>
              <c:strCache>
                <c:ptCount val="1"/>
                <c:pt idx="0">
                  <c:v>Partially Aligned</c:v>
                </c:pt>
              </c:strCache>
            </c:strRef>
          </c:tx>
          <c:spPr>
            <a:solidFill>
              <a:schemeClr val="accent6">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data'!$R$63:$R$64</c:f>
              <c:strCache>
                <c:ptCount val="2"/>
                <c:pt idx="0">
                  <c:v>Standards</c:v>
                </c:pt>
                <c:pt idx="1">
                  <c:v>Implementation</c:v>
                </c:pt>
              </c:strCache>
            </c:strRef>
          </c:cat>
          <c:val>
            <c:numRef>
              <c:f>'Scoring data'!$U$63:$U$64</c:f>
              <c:numCache>
                <c:formatCode>0%</c:formatCode>
                <c:ptCount val="2"/>
                <c:pt idx="0">
                  <c:v>0</c:v>
                </c:pt>
                <c:pt idx="1">
                  <c:v>0</c:v>
                </c:pt>
              </c:numCache>
            </c:numRef>
          </c:val>
          <c:extLst>
            <c:ext xmlns:c16="http://schemas.microsoft.com/office/drawing/2014/chart" uri="{C3380CC4-5D6E-409C-BE32-E72D297353CC}">
              <c16:uniqueId val="{00000001-D72A-4E4F-9550-67A15066BC5E}"/>
            </c:ext>
          </c:extLst>
        </c:ser>
        <c:ser>
          <c:idx val="2"/>
          <c:order val="2"/>
          <c:tx>
            <c:strRef>
              <c:f>'Scoring data'!$V$60</c:f>
              <c:strCache>
                <c:ptCount val="1"/>
                <c:pt idx="0">
                  <c:v>Not Aligned</c:v>
                </c:pt>
              </c:strCache>
            </c:strRef>
          </c:tx>
          <c:spPr>
            <a:solidFill>
              <a:schemeClr val="accent6">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data'!$R$63:$R$64</c:f>
              <c:strCache>
                <c:ptCount val="2"/>
                <c:pt idx="0">
                  <c:v>Standards</c:v>
                </c:pt>
                <c:pt idx="1">
                  <c:v>Implementation</c:v>
                </c:pt>
              </c:strCache>
            </c:strRef>
          </c:cat>
          <c:val>
            <c:numRef>
              <c:f>'Scoring data'!$V$63:$V$64</c:f>
              <c:numCache>
                <c:formatCode>0%</c:formatCode>
                <c:ptCount val="2"/>
                <c:pt idx="0">
                  <c:v>0</c:v>
                </c:pt>
                <c:pt idx="1">
                  <c:v>0</c:v>
                </c:pt>
              </c:numCache>
            </c:numRef>
          </c:val>
          <c:extLst>
            <c:ext xmlns:c16="http://schemas.microsoft.com/office/drawing/2014/chart" uri="{C3380CC4-5D6E-409C-BE32-E72D297353CC}">
              <c16:uniqueId val="{00000002-D72A-4E4F-9550-67A15066BC5E}"/>
            </c:ext>
          </c:extLst>
        </c:ser>
        <c:dLbls>
          <c:showLegendKey val="0"/>
          <c:showVal val="0"/>
          <c:showCatName val="0"/>
          <c:showSerName val="0"/>
          <c:showPercent val="0"/>
          <c:showBubbleSize val="0"/>
        </c:dLbls>
        <c:gapWidth val="70"/>
        <c:overlap val="100"/>
        <c:axId val="131002368"/>
        <c:axId val="131003904"/>
      </c:barChart>
      <c:catAx>
        <c:axId val="13100236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003904"/>
        <c:crosses val="autoZero"/>
        <c:auto val="1"/>
        <c:lblAlgn val="ctr"/>
        <c:lblOffset val="100"/>
        <c:noMultiLvlLbl val="0"/>
      </c:catAx>
      <c:valAx>
        <c:axId val="1310039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1002368"/>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'Scoring data'!$T$69</c:f>
              <c:strCache>
                <c:ptCount val="1"/>
                <c:pt idx="0">
                  <c:v>Fully Aligned</c:v>
                </c:pt>
              </c:strCache>
            </c:strRef>
          </c:tx>
          <c:spPr>
            <a:solidFill>
              <a:schemeClr val="accent6">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data'!$R$72:$R$73</c:f>
              <c:strCache>
                <c:ptCount val="2"/>
                <c:pt idx="0">
                  <c:v>Standards</c:v>
                </c:pt>
                <c:pt idx="1">
                  <c:v>Implementation</c:v>
                </c:pt>
              </c:strCache>
            </c:strRef>
          </c:cat>
          <c:val>
            <c:numRef>
              <c:f>'Scoring data'!$T$72:$T$73</c:f>
              <c:numCache>
                <c:formatCode>0%</c:formatCode>
                <c:ptCount val="2"/>
                <c:pt idx="0">
                  <c:v>1</c:v>
                </c:pt>
                <c:pt idx="1">
                  <c:v>0.75</c:v>
                </c:pt>
              </c:numCache>
            </c:numRef>
          </c:val>
          <c:extLst>
            <c:ext xmlns:c16="http://schemas.microsoft.com/office/drawing/2014/chart" uri="{C3380CC4-5D6E-409C-BE32-E72D297353CC}">
              <c16:uniqueId val="{00000000-DCBA-4547-BD6D-B5E8E3A886C3}"/>
            </c:ext>
          </c:extLst>
        </c:ser>
        <c:ser>
          <c:idx val="1"/>
          <c:order val="1"/>
          <c:tx>
            <c:strRef>
              <c:f>'Scoring data'!$U$69</c:f>
              <c:strCache>
                <c:ptCount val="1"/>
                <c:pt idx="0">
                  <c:v>Partially Aligned</c:v>
                </c:pt>
              </c:strCache>
            </c:strRef>
          </c:tx>
          <c:spPr>
            <a:solidFill>
              <a:schemeClr val="accent6">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data'!$R$72:$R$73</c:f>
              <c:strCache>
                <c:ptCount val="2"/>
                <c:pt idx="0">
                  <c:v>Standards</c:v>
                </c:pt>
                <c:pt idx="1">
                  <c:v>Implementation</c:v>
                </c:pt>
              </c:strCache>
            </c:strRef>
          </c:cat>
          <c:val>
            <c:numRef>
              <c:f>'Scoring data'!$U$72:$U$73</c:f>
              <c:numCache>
                <c:formatCode>0%</c:formatCode>
                <c:ptCount val="2"/>
                <c:pt idx="0">
                  <c:v>0</c:v>
                </c:pt>
                <c:pt idx="1">
                  <c:v>0.25</c:v>
                </c:pt>
              </c:numCache>
            </c:numRef>
          </c:val>
          <c:extLst>
            <c:ext xmlns:c16="http://schemas.microsoft.com/office/drawing/2014/chart" uri="{C3380CC4-5D6E-409C-BE32-E72D297353CC}">
              <c16:uniqueId val="{00000001-DCBA-4547-BD6D-B5E8E3A886C3}"/>
            </c:ext>
          </c:extLst>
        </c:ser>
        <c:ser>
          <c:idx val="2"/>
          <c:order val="2"/>
          <c:tx>
            <c:strRef>
              <c:f>'Scoring data'!$V$69</c:f>
              <c:strCache>
                <c:ptCount val="1"/>
                <c:pt idx="0">
                  <c:v>Not Aligned</c:v>
                </c:pt>
              </c:strCache>
            </c:strRef>
          </c:tx>
          <c:spPr>
            <a:solidFill>
              <a:schemeClr val="accent6">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'Scoring data'!$R$72:$R$73</c:f>
              <c:strCache>
                <c:ptCount val="2"/>
                <c:pt idx="0">
                  <c:v>Standards</c:v>
                </c:pt>
                <c:pt idx="1">
                  <c:v>Implementation</c:v>
                </c:pt>
              </c:strCache>
            </c:strRef>
          </c:cat>
          <c:val>
            <c:numRef>
              <c:f>'Scoring data'!$V$72:$V$73</c:f>
              <c:numCache>
                <c:formatCode>0%</c:formatCode>
                <c:ptCount val="2"/>
                <c:pt idx="0">
                  <c:v>0</c:v>
                </c:pt>
                <c:pt idx="1">
                  <c:v>0</c:v>
                </c:pt>
              </c:numCache>
            </c:numRef>
          </c:val>
          <c:extLst>
            <c:ext xmlns:c16="http://schemas.microsoft.com/office/drawing/2014/chart" uri="{C3380CC4-5D6E-409C-BE32-E72D297353CC}">
              <c16:uniqueId val="{00000002-DCBA-4547-BD6D-B5E8E3A886C3}"/>
            </c:ext>
          </c:extLst>
        </c:ser>
        <c:dLbls>
          <c:showLegendKey val="0"/>
          <c:showVal val="0"/>
          <c:showCatName val="0"/>
          <c:showSerName val="0"/>
          <c:showPercent val="0"/>
          <c:showBubbleSize val="0"/>
        </c:dLbls>
        <c:gapWidth val="70"/>
        <c:overlap val="100"/>
        <c:axId val="131048960"/>
        <c:axId val="131050496"/>
      </c:barChart>
      <c:catAx>
        <c:axId val="131048960"/>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050496"/>
        <c:crosses val="autoZero"/>
        <c:auto val="1"/>
        <c:lblAlgn val="ctr"/>
        <c:lblOffset val="100"/>
        <c:noMultiLvlLbl val="0"/>
      </c:catAx>
      <c:valAx>
        <c:axId val="13105049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1048960"/>
        <c:crosses val="autoZero"/>
        <c:crossBetween val="between"/>
      </c:valAx>
      <c:spPr>
        <a:noFill/>
        <a:ln>
          <a:noFill/>
        </a:ln>
        <a:effectLst/>
      </c:spPr>
    </c:plotArea>
    <c:legend>
      <c:legendPos val="t"/>
      <c:layout>
        <c:manualLayout>
          <c:xMode val="edge"/>
          <c:yMode val="edge"/>
          <c:x val="2.3362595758122533E-2"/>
          <c:y val="2.3905511811023617E-2"/>
          <c:w val="0.94966719010274059"/>
          <c:h val="0.27013517060367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8521696272393171"/>
          <c:h val="0.98589066039486151"/>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4833-4B1E-A1A8-32847FD053D2}"/>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833-4B1E-A1A8-32847FD053D2}"/>
              </c:ext>
            </c:extLst>
          </c:dPt>
          <c:dLbls>
            <c:delete val="1"/>
          </c:dLbls>
          <c:val>
            <c:numRef>
              <c:f>'Scoring data'!$S$16:$S$17</c:f>
              <c:numCache>
                <c:formatCode>0%</c:formatCode>
                <c:ptCount val="2"/>
                <c:pt idx="0">
                  <c:v>0.96341463414634143</c:v>
                </c:pt>
                <c:pt idx="1">
                  <c:v>3.6585365853658569E-2</c:v>
                </c:pt>
              </c:numCache>
            </c:numRef>
          </c:val>
          <c:extLst>
            <c:ext xmlns:c16="http://schemas.microsoft.com/office/drawing/2014/chart" uri="{C3380CC4-5D6E-409C-BE32-E72D297353CC}">
              <c16:uniqueId val="{00000004-4833-4B1E-A1A8-32847FD053D2}"/>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GB" sz="900" b="0" i="0" u="none" strike="noStrike" kern="1200" baseline="0">
          <a:solidFill>
            <a:schemeClr val="tx1"/>
          </a:solidFill>
          <a:latin typeface="+mn-lt"/>
          <a:ea typeface="+mn-ea"/>
          <a:cs typeface="+mn-cs"/>
        </a:defRPr>
      </a:pPr>
      <a:endParaRPr lang="de-D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8521696272393171"/>
          <c:h val="0.98589066039486151"/>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8221-4AF6-B36B-3408CE22D3CE}"/>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8221-4AF6-B36B-3408CE22D3CE}"/>
              </c:ext>
            </c:extLst>
          </c:dPt>
          <c:dLbls>
            <c:delete val="1"/>
          </c:dLbls>
          <c:val>
            <c:numRef>
              <c:f>'Scoring data'!$S$25:$S$26</c:f>
              <c:numCache>
                <c:formatCode>0%</c:formatCode>
                <c:ptCount val="2"/>
                <c:pt idx="0">
                  <c:v>0.94736842105263153</c:v>
                </c:pt>
                <c:pt idx="1">
                  <c:v>5.2631578947368474E-2</c:v>
                </c:pt>
              </c:numCache>
            </c:numRef>
          </c:val>
          <c:extLst>
            <c:ext xmlns:c16="http://schemas.microsoft.com/office/drawing/2014/chart" uri="{C3380CC4-5D6E-409C-BE32-E72D297353CC}">
              <c16:uniqueId val="{00000004-8221-4AF6-B36B-3408CE22D3CE}"/>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7405935670690729"/>
          <c:h val="0.97883599059229232"/>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251E-4B7B-826B-EE4B9784D76F}"/>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251E-4B7B-826B-EE4B9784D76F}"/>
              </c:ext>
            </c:extLst>
          </c:dPt>
          <c:dLbls>
            <c:delete val="1"/>
          </c:dLbls>
          <c:val>
            <c:numRef>
              <c:f>'Scoring data'!$S$34:$S$35</c:f>
              <c:numCache>
                <c:formatCode>0%</c:formatCode>
                <c:ptCount val="2"/>
                <c:pt idx="0">
                  <c:v>1</c:v>
                </c:pt>
                <c:pt idx="1">
                  <c:v>0</c:v>
                </c:pt>
              </c:numCache>
            </c:numRef>
          </c:val>
          <c:extLst>
            <c:ext xmlns:c16="http://schemas.microsoft.com/office/drawing/2014/chart" uri="{C3380CC4-5D6E-409C-BE32-E72D297353CC}">
              <c16:uniqueId val="{00000004-251E-4B7B-826B-EE4B9784D76F}"/>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796381597154195"/>
          <c:h val="0.98589066039486151"/>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3FDC-4AB3-BAA4-9A7E5D8633EC}"/>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3FDC-4AB3-BAA4-9A7E5D8633EC}"/>
              </c:ext>
            </c:extLst>
          </c:dPt>
          <c:dLbls>
            <c:delete val="1"/>
          </c:dLbls>
          <c:val>
            <c:numRef>
              <c:f>'Scoring data'!$S$43:$S$44</c:f>
              <c:numCache>
                <c:formatCode>0%</c:formatCode>
                <c:ptCount val="2"/>
                <c:pt idx="0">
                  <c:v>1</c:v>
                </c:pt>
                <c:pt idx="1">
                  <c:v>0</c:v>
                </c:pt>
              </c:numCache>
            </c:numRef>
          </c:val>
          <c:extLst>
            <c:ext xmlns:c16="http://schemas.microsoft.com/office/drawing/2014/chart" uri="{C3380CC4-5D6E-409C-BE32-E72D297353CC}">
              <c16:uniqueId val="{00000004-3FDC-4AB3-BAA4-9A7E5D8633EC}"/>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7405935670690729"/>
          <c:h val="0.97883599059229232"/>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E775-4E3B-93B8-CF1C9906BC94}"/>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E775-4E3B-93B8-CF1C9906BC94}"/>
              </c:ext>
            </c:extLst>
          </c:dPt>
          <c:dLbls>
            <c:delete val="1"/>
          </c:dLbls>
          <c:val>
            <c:numRef>
              <c:f>'Scoring data'!$S$52:$S$53</c:f>
              <c:numCache>
                <c:formatCode>0%</c:formatCode>
                <c:ptCount val="2"/>
                <c:pt idx="0">
                  <c:v>0</c:v>
                </c:pt>
                <c:pt idx="1">
                  <c:v>0</c:v>
                </c:pt>
              </c:numCache>
            </c:numRef>
          </c:val>
          <c:extLst>
            <c:ext xmlns:c16="http://schemas.microsoft.com/office/drawing/2014/chart" uri="{C3380CC4-5D6E-409C-BE32-E72D297353CC}">
              <c16:uniqueId val="{00000004-E775-4E3B-93B8-CF1C9906BC94}"/>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796381597154195"/>
          <c:h val="0.98589066039486151"/>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4666-4AB3-8018-1515F1412E96}"/>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666-4AB3-8018-1515F1412E96}"/>
              </c:ext>
            </c:extLst>
          </c:dPt>
          <c:dLbls>
            <c:delete val="1"/>
          </c:dLbls>
          <c:val>
            <c:numRef>
              <c:f>'Scoring data'!$S$61:$S$62</c:f>
              <c:numCache>
                <c:formatCode>0%</c:formatCode>
                <c:ptCount val="2"/>
                <c:pt idx="0">
                  <c:v>1</c:v>
                </c:pt>
                <c:pt idx="1">
                  <c:v>0</c:v>
                </c:pt>
              </c:numCache>
            </c:numRef>
          </c:val>
          <c:extLst>
            <c:ext xmlns:c16="http://schemas.microsoft.com/office/drawing/2014/chart" uri="{C3380CC4-5D6E-409C-BE32-E72D297353CC}">
              <c16:uniqueId val="{00000004-4666-4AB3-8018-1515F1412E96}"/>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5972315080252"/>
          <c:y val="1.4109339605138466E-2"/>
          <c:w val="0.7796381597154195"/>
          <c:h val="0.98589066039486151"/>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180F-497E-84D4-41524E98FECC}"/>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180F-497E-84D4-41524E98FECC}"/>
              </c:ext>
            </c:extLst>
          </c:dPt>
          <c:dLbls>
            <c:delete val="1"/>
          </c:dLbls>
          <c:val>
            <c:numRef>
              <c:f>'Scoring data'!$S$70:$S$71</c:f>
              <c:numCache>
                <c:formatCode>0%</c:formatCode>
                <c:ptCount val="2"/>
                <c:pt idx="0">
                  <c:v>0.875</c:v>
                </c:pt>
                <c:pt idx="1">
                  <c:v>0.125</c:v>
                </c:pt>
              </c:numCache>
            </c:numRef>
          </c:val>
          <c:extLst>
            <c:ext xmlns:c16="http://schemas.microsoft.com/office/drawing/2014/chart" uri="{C3380CC4-5D6E-409C-BE32-E72D297353CC}">
              <c16:uniqueId val="{00000004-180F-497E-84D4-41524E98FECC}"/>
            </c:ext>
          </c:extLst>
        </c:ser>
        <c:dLbls>
          <c:showLegendKey val="0"/>
          <c:showVal val="1"/>
          <c:showCatName val="0"/>
          <c:showSerName val="0"/>
          <c:showPercent val="0"/>
          <c:showBubbleSize val="0"/>
          <c:showLeaderLines val="1"/>
        </c:dLbls>
        <c:firstSliceAng val="180"/>
        <c:holeSize val="6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12</xdr:col>
      <xdr:colOff>104775</xdr:colOff>
      <xdr:row>0</xdr:row>
      <xdr:rowOff>171450</xdr:rowOff>
    </xdr:from>
    <xdr:to>
      <xdr:col>14</xdr:col>
      <xdr:colOff>628650</xdr:colOff>
      <xdr:row>0</xdr:row>
      <xdr:rowOff>756473</xdr:rowOff>
    </xdr:to>
    <xdr:pic>
      <xdr:nvPicPr>
        <xdr:cNvPr id="10" name="Picture 9" descr="http://www.compareyourincome.org/img/oecd_logo.pn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171450"/>
          <a:ext cx="1895475" cy="5850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0.2887</cdr:x>
      <cdr:y>0.3785</cdr:y>
    </cdr:from>
    <cdr:to>
      <cdr:x>0.7113</cdr:x>
      <cdr:y>0.62434</cdr:y>
    </cdr:to>
    <cdr:sp macro="" textlink="'Scoring data'!$S$70">
      <cdr:nvSpPr>
        <cdr:cNvPr id="2" name="TextBox 1"/>
        <cdr:cNvSpPr txBox="1"/>
      </cdr:nvSpPr>
      <cdr:spPr>
        <a:xfrm xmlns:a="http://schemas.openxmlformats.org/drawingml/2006/main">
          <a:off x="657224" y="681388"/>
          <a:ext cx="962025" cy="442561"/>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AF73D4C4-8585-4BFE-AF76-C2ED44DCA8FA}" type="TxLink">
            <a:rPr lang="en-US" sz="3200" b="0" i="0" u="none" strike="noStrike">
              <a:solidFill>
                <a:srgbClr val="262626"/>
              </a:solidFill>
              <a:latin typeface="Segoe UI"/>
              <a:cs typeface="Segoe UI"/>
            </a:rPr>
            <a:pPr algn="ctr"/>
            <a:t>88%</a:t>
          </a:fld>
          <a:endParaRPr lang="en-GB" sz="3200">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0.2887</cdr:x>
      <cdr:y>0.3785</cdr:y>
    </cdr:from>
    <cdr:to>
      <cdr:x>0.7113</cdr:x>
      <cdr:y>0.62434</cdr:y>
    </cdr:to>
    <cdr:sp macro="" textlink="'Scoring data'!$S$79">
      <cdr:nvSpPr>
        <cdr:cNvPr id="2" name="TextBox 1"/>
        <cdr:cNvSpPr txBox="1"/>
      </cdr:nvSpPr>
      <cdr:spPr>
        <a:xfrm xmlns:a="http://schemas.openxmlformats.org/drawingml/2006/main">
          <a:off x="657224" y="681388"/>
          <a:ext cx="962025" cy="442561"/>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A335A5FA-3F6B-43BA-B74F-1141ADFC7DEB}" type="TxLink">
            <a:rPr lang="en-US" sz="3200" b="0" i="0" u="none" strike="noStrike">
              <a:solidFill>
                <a:srgbClr val="262626"/>
              </a:solidFill>
              <a:latin typeface="Segoe UI"/>
              <a:cs typeface="Segoe UI"/>
            </a:rPr>
            <a:pPr algn="ctr"/>
            <a:t>29%</a:t>
          </a:fld>
          <a:endParaRPr lang="en-GB" sz="3200">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676276</xdr:colOff>
      <xdr:row>4</xdr:row>
      <xdr:rowOff>161924</xdr:rowOff>
    </xdr:from>
    <xdr:to>
      <xdr:col>4</xdr:col>
      <xdr:colOff>209550</xdr:colOff>
      <xdr:row>16</xdr:row>
      <xdr:rowOff>18824</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9524</xdr:colOff>
      <xdr:row>5</xdr:row>
      <xdr:rowOff>0</xdr:rowOff>
    </xdr:from>
    <xdr:to>
      <xdr:col>10</xdr:col>
      <xdr:colOff>66675</xdr:colOff>
      <xdr:row>16</xdr:row>
      <xdr:rowOff>47625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20</xdr:row>
      <xdr:rowOff>0</xdr:rowOff>
    </xdr:from>
    <xdr:to>
      <xdr:col>4</xdr:col>
      <xdr:colOff>219074</xdr:colOff>
      <xdr:row>31</xdr:row>
      <xdr:rowOff>19051</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35</xdr:row>
      <xdr:rowOff>0</xdr:rowOff>
    </xdr:from>
    <xdr:to>
      <xdr:col>4</xdr:col>
      <xdr:colOff>219074</xdr:colOff>
      <xdr:row>46</xdr:row>
      <xdr:rowOff>19051</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50</xdr:row>
      <xdr:rowOff>0</xdr:rowOff>
    </xdr:from>
    <xdr:to>
      <xdr:col>4</xdr:col>
      <xdr:colOff>219074</xdr:colOff>
      <xdr:row>61</xdr:row>
      <xdr:rowOff>19051</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65</xdr:row>
      <xdr:rowOff>0</xdr:rowOff>
    </xdr:from>
    <xdr:to>
      <xdr:col>4</xdr:col>
      <xdr:colOff>219074</xdr:colOff>
      <xdr:row>76</xdr:row>
      <xdr:rowOff>19051</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80</xdr:row>
      <xdr:rowOff>0</xdr:rowOff>
    </xdr:from>
    <xdr:to>
      <xdr:col>4</xdr:col>
      <xdr:colOff>219074</xdr:colOff>
      <xdr:row>91</xdr:row>
      <xdr:rowOff>19051</xdr:rowOff>
    </xdr:to>
    <xdr:graphicFrame macro="">
      <xdr:nvGraphicFramePr>
        <xdr:cNvPr id="15" name="Chart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95</xdr:row>
      <xdr:rowOff>0</xdr:rowOff>
    </xdr:from>
    <xdr:to>
      <xdr:col>4</xdr:col>
      <xdr:colOff>219074</xdr:colOff>
      <xdr:row>106</xdr:row>
      <xdr:rowOff>19051</xdr:rowOff>
    </xdr:to>
    <xdr:graphicFrame macro="">
      <xdr:nvGraphicFramePr>
        <xdr:cNvPr id="17" name="Chart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110</xdr:row>
      <xdr:rowOff>0</xdr:rowOff>
    </xdr:from>
    <xdr:to>
      <xdr:col>4</xdr:col>
      <xdr:colOff>219074</xdr:colOff>
      <xdr:row>121</xdr:row>
      <xdr:rowOff>19051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xdr:row>
      <xdr:rowOff>0</xdr:rowOff>
    </xdr:from>
    <xdr:to>
      <xdr:col>10</xdr:col>
      <xdr:colOff>57151</xdr:colOff>
      <xdr:row>31</xdr:row>
      <xdr:rowOff>47625</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35</xdr:row>
      <xdr:rowOff>0</xdr:rowOff>
    </xdr:from>
    <xdr:to>
      <xdr:col>10</xdr:col>
      <xdr:colOff>57151</xdr:colOff>
      <xdr:row>46</xdr:row>
      <xdr:rowOff>47625</xdr:rowOff>
    </xdr:to>
    <xdr:graphicFrame macro="">
      <xdr:nvGraphicFramePr>
        <xdr:cNvPr id="31" name="Chart 30">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50</xdr:row>
      <xdr:rowOff>0</xdr:rowOff>
    </xdr:from>
    <xdr:to>
      <xdr:col>10</xdr:col>
      <xdr:colOff>57151</xdr:colOff>
      <xdr:row>61</xdr:row>
      <xdr:rowOff>47625</xdr:rowOff>
    </xdr:to>
    <xdr:graphicFrame macro="">
      <xdr:nvGraphicFramePr>
        <xdr:cNvPr id="33" name="Chart 32">
          <a:extLst>
            <a:ext uri="{FF2B5EF4-FFF2-40B4-BE49-F238E27FC236}">
              <a16:creationId xmlns:a16="http://schemas.microsoft.com/office/drawing/2014/main" id="{00000000-0008-0000-04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65</xdr:row>
      <xdr:rowOff>0</xdr:rowOff>
    </xdr:from>
    <xdr:to>
      <xdr:col>10</xdr:col>
      <xdr:colOff>57151</xdr:colOff>
      <xdr:row>76</xdr:row>
      <xdr:rowOff>47625</xdr:rowOff>
    </xdr:to>
    <xdr:graphicFrame macro="">
      <xdr:nvGraphicFramePr>
        <xdr:cNvPr id="35" name="Chart 34">
          <a:extLst>
            <a:ext uri="{FF2B5EF4-FFF2-40B4-BE49-F238E27FC236}">
              <a16:creationId xmlns:a16="http://schemas.microsoft.com/office/drawing/2014/main" id="{00000000-0008-0000-04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80</xdr:row>
      <xdr:rowOff>0</xdr:rowOff>
    </xdr:from>
    <xdr:to>
      <xdr:col>10</xdr:col>
      <xdr:colOff>57151</xdr:colOff>
      <xdr:row>91</xdr:row>
      <xdr:rowOff>47626</xdr:rowOff>
    </xdr:to>
    <xdr:graphicFrame macro="">
      <xdr:nvGraphicFramePr>
        <xdr:cNvPr id="37" name="Chart 36">
          <a:extLst>
            <a:ext uri="{FF2B5EF4-FFF2-40B4-BE49-F238E27FC236}">
              <a16:creationId xmlns:a16="http://schemas.microsoft.com/office/drawing/2014/main" id="{00000000-0008-0000-04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95</xdr:row>
      <xdr:rowOff>0</xdr:rowOff>
    </xdr:from>
    <xdr:to>
      <xdr:col>10</xdr:col>
      <xdr:colOff>57151</xdr:colOff>
      <xdr:row>106</xdr:row>
      <xdr:rowOff>47625</xdr:rowOff>
    </xdr:to>
    <xdr:graphicFrame macro="">
      <xdr:nvGraphicFramePr>
        <xdr:cNvPr id="39" name="Chart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110</xdr:row>
      <xdr:rowOff>0</xdr:rowOff>
    </xdr:from>
    <xdr:to>
      <xdr:col>10</xdr:col>
      <xdr:colOff>57151</xdr:colOff>
      <xdr:row>121</xdr:row>
      <xdr:rowOff>47625</xdr:rowOff>
    </xdr:to>
    <xdr:graphicFrame macro="">
      <xdr:nvGraphicFramePr>
        <xdr:cNvPr id="41" name="Chart 40">
          <a:extLst>
            <a:ext uri="{FF2B5EF4-FFF2-40B4-BE49-F238E27FC236}">
              <a16:creationId xmlns:a16="http://schemas.microsoft.com/office/drawing/2014/main" id="{00000000-0008-0000-04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125</xdr:row>
      <xdr:rowOff>0</xdr:rowOff>
    </xdr:from>
    <xdr:to>
      <xdr:col>4</xdr:col>
      <xdr:colOff>219074</xdr:colOff>
      <xdr:row>136</xdr:row>
      <xdr:rowOff>19051</xdr:rowOff>
    </xdr:to>
    <xdr:graphicFrame macro="">
      <xdr:nvGraphicFramePr>
        <xdr:cNvPr id="43" name="Chart 42">
          <a:extLst>
            <a:ext uri="{FF2B5EF4-FFF2-40B4-BE49-F238E27FC236}">
              <a16:creationId xmlns:a16="http://schemas.microsoft.com/office/drawing/2014/main" id="{00000000-0008-0000-04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125</xdr:row>
      <xdr:rowOff>0</xdr:rowOff>
    </xdr:from>
    <xdr:to>
      <xdr:col>10</xdr:col>
      <xdr:colOff>57151</xdr:colOff>
      <xdr:row>136</xdr:row>
      <xdr:rowOff>47625</xdr:rowOff>
    </xdr:to>
    <xdr:graphicFrame macro="">
      <xdr:nvGraphicFramePr>
        <xdr:cNvPr id="44" name="Chart 43">
          <a:extLst>
            <a:ext uri="{FF2B5EF4-FFF2-40B4-BE49-F238E27FC236}">
              <a16:creationId xmlns:a16="http://schemas.microsoft.com/office/drawing/2014/main" id="{00000000-0008-0000-04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33618</xdr:colOff>
      <xdr:row>6</xdr:row>
      <xdr:rowOff>67236</xdr:rowOff>
    </xdr:from>
    <xdr:to>
      <xdr:col>16</xdr:col>
      <xdr:colOff>136152</xdr:colOff>
      <xdr:row>16</xdr:row>
      <xdr:rowOff>22412</xdr:rowOff>
    </xdr:to>
    <xdr:graphicFrame macro="">
      <xdr:nvGraphicFramePr>
        <xdr:cNvPr id="28" name="Chart 27">
          <a:extLst>
            <a:ext uri="{FF2B5EF4-FFF2-40B4-BE49-F238E27FC236}">
              <a16:creationId xmlns:a16="http://schemas.microsoft.com/office/drawing/2014/main"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20</xdr:row>
      <xdr:rowOff>0</xdr:rowOff>
    </xdr:from>
    <xdr:to>
      <xdr:col>16</xdr:col>
      <xdr:colOff>102534</xdr:colOff>
      <xdr:row>29</xdr:row>
      <xdr:rowOff>112058</xdr:rowOff>
    </xdr:to>
    <xdr:graphicFrame macro="">
      <xdr:nvGraphicFramePr>
        <xdr:cNvPr id="45" name="Chart 44">
          <a:extLst>
            <a:ext uri="{FF2B5EF4-FFF2-40B4-BE49-F238E27FC236}">
              <a16:creationId xmlns:a16="http://schemas.microsoft.com/office/drawing/2014/main" id="{00000000-0008-0000-04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0</xdr:colOff>
      <xdr:row>35</xdr:row>
      <xdr:rowOff>0</xdr:rowOff>
    </xdr:from>
    <xdr:to>
      <xdr:col>16</xdr:col>
      <xdr:colOff>102534</xdr:colOff>
      <xdr:row>44</xdr:row>
      <xdr:rowOff>112059</xdr:rowOff>
    </xdr:to>
    <xdr:graphicFrame macro="">
      <xdr:nvGraphicFramePr>
        <xdr:cNvPr id="46" name="Chart 45">
          <a:extLst>
            <a:ext uri="{FF2B5EF4-FFF2-40B4-BE49-F238E27FC236}">
              <a16:creationId xmlns:a16="http://schemas.microsoft.com/office/drawing/2014/main" id="{00000000-0008-0000-04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0</xdr:colOff>
      <xdr:row>50</xdr:row>
      <xdr:rowOff>0</xdr:rowOff>
    </xdr:from>
    <xdr:to>
      <xdr:col>16</xdr:col>
      <xdr:colOff>102534</xdr:colOff>
      <xdr:row>59</xdr:row>
      <xdr:rowOff>112059</xdr:rowOff>
    </xdr:to>
    <xdr:graphicFrame macro="">
      <xdr:nvGraphicFramePr>
        <xdr:cNvPr id="47" name="Chart 46">
          <a:extLst>
            <a:ext uri="{FF2B5EF4-FFF2-40B4-BE49-F238E27FC236}">
              <a16:creationId xmlns:a16="http://schemas.microsoft.com/office/drawing/2014/main" id="{00000000-0008-0000-04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0</xdr:colOff>
      <xdr:row>65</xdr:row>
      <xdr:rowOff>0</xdr:rowOff>
    </xdr:from>
    <xdr:to>
      <xdr:col>16</xdr:col>
      <xdr:colOff>102534</xdr:colOff>
      <xdr:row>74</xdr:row>
      <xdr:rowOff>112059</xdr:rowOff>
    </xdr:to>
    <xdr:graphicFrame macro="">
      <xdr:nvGraphicFramePr>
        <xdr:cNvPr id="48" name="Chart 47">
          <a:extLst>
            <a:ext uri="{FF2B5EF4-FFF2-40B4-BE49-F238E27FC236}">
              <a16:creationId xmlns:a16="http://schemas.microsoft.com/office/drawing/2014/main" id="{00000000-0008-0000-04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0</xdr:colOff>
      <xdr:row>80</xdr:row>
      <xdr:rowOff>0</xdr:rowOff>
    </xdr:from>
    <xdr:to>
      <xdr:col>16</xdr:col>
      <xdr:colOff>102534</xdr:colOff>
      <xdr:row>89</xdr:row>
      <xdr:rowOff>112059</xdr:rowOff>
    </xdr:to>
    <xdr:graphicFrame macro="">
      <xdr:nvGraphicFramePr>
        <xdr:cNvPr id="49" name="Chart 48">
          <a:extLst>
            <a:ext uri="{FF2B5EF4-FFF2-40B4-BE49-F238E27FC236}">
              <a16:creationId xmlns:a16="http://schemas.microsoft.com/office/drawing/2014/main" id="{00000000-0008-0000-04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0</xdr:colOff>
      <xdr:row>95</xdr:row>
      <xdr:rowOff>0</xdr:rowOff>
    </xdr:from>
    <xdr:to>
      <xdr:col>16</xdr:col>
      <xdr:colOff>102534</xdr:colOff>
      <xdr:row>104</xdr:row>
      <xdr:rowOff>112059</xdr:rowOff>
    </xdr:to>
    <xdr:graphicFrame macro="">
      <xdr:nvGraphicFramePr>
        <xdr:cNvPr id="50" name="Chart 49">
          <a:extLst>
            <a:ext uri="{FF2B5EF4-FFF2-40B4-BE49-F238E27FC236}">
              <a16:creationId xmlns:a16="http://schemas.microsoft.com/office/drawing/2014/main" id="{00000000-0008-0000-04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0</xdr:colOff>
      <xdr:row>110</xdr:row>
      <xdr:rowOff>0</xdr:rowOff>
    </xdr:from>
    <xdr:to>
      <xdr:col>16</xdr:col>
      <xdr:colOff>102534</xdr:colOff>
      <xdr:row>119</xdr:row>
      <xdr:rowOff>112059</xdr:rowOff>
    </xdr:to>
    <xdr:graphicFrame macro="">
      <xdr:nvGraphicFramePr>
        <xdr:cNvPr id="51" name="Chart 50">
          <a:extLst>
            <a:ext uri="{FF2B5EF4-FFF2-40B4-BE49-F238E27FC236}">
              <a16:creationId xmlns:a16="http://schemas.microsoft.com/office/drawing/2014/main" id="{00000000-0008-0000-04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0.24686</cdr:x>
      <cdr:y>0.28575</cdr:y>
    </cdr:from>
    <cdr:to>
      <cdr:x>0.75314</cdr:x>
      <cdr:y>0.67733</cdr:y>
    </cdr:to>
    <cdr:sp macro="" textlink="'Scoring data'!$S$7">
      <cdr:nvSpPr>
        <cdr:cNvPr id="2" name="TextBox 1"/>
        <cdr:cNvSpPr txBox="1"/>
      </cdr:nvSpPr>
      <cdr:spPr>
        <a:xfrm xmlns:a="http://schemas.openxmlformats.org/drawingml/2006/main">
          <a:off x="561970" y="514350"/>
          <a:ext cx="1152534" cy="70484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383F15C9-6FB0-4916-A1EC-E9DBD15350A2}" type="TxLink">
            <a:rPr lang="en-US" sz="3200" b="0" i="0" u="none" strike="noStrike">
              <a:solidFill>
                <a:srgbClr val="262626"/>
              </a:solidFill>
              <a:latin typeface="Segoe UI"/>
              <a:cs typeface="Segoe UI"/>
            </a:rPr>
            <a:pPr algn="ctr"/>
            <a:t>100%</a:t>
          </a:fld>
          <a:endParaRPr lang="en-GB" sz="32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0.29289</cdr:x>
      <cdr:y>0.38379</cdr:y>
    </cdr:from>
    <cdr:to>
      <cdr:x>0.71548</cdr:x>
      <cdr:y>0.59606</cdr:y>
    </cdr:to>
    <cdr:sp macro="" textlink="'Scoring data'!$S$16">
      <cdr:nvSpPr>
        <cdr:cNvPr id="2" name="TextBox 1"/>
        <cdr:cNvSpPr txBox="1"/>
      </cdr:nvSpPr>
      <cdr:spPr>
        <a:xfrm xmlns:a="http://schemas.openxmlformats.org/drawingml/2006/main">
          <a:off x="666749" y="690914"/>
          <a:ext cx="962025" cy="38213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marL="0" indent="0" algn="ctr"/>
          <a:fld id="{9BB045BD-B032-47BD-A294-872E95A43B5C}" type="TxLink">
            <a:rPr lang="en-US" sz="3200" b="0" i="0" u="none" strike="noStrike">
              <a:solidFill>
                <a:srgbClr val="262626"/>
              </a:solidFill>
              <a:latin typeface="Segoe UI"/>
              <a:ea typeface="+mn-ea"/>
              <a:cs typeface="Segoe UI"/>
            </a:rPr>
            <a:pPr marL="0" indent="0" algn="ctr"/>
            <a:t>96%</a:t>
          </a:fld>
          <a:endParaRPr lang="en-GB" sz="3200" b="0" i="0" u="none" strike="noStrike">
            <a:solidFill>
              <a:srgbClr val="262626"/>
            </a:solidFill>
            <a:latin typeface="Segoe UI"/>
            <a:ea typeface="+mn-ea"/>
            <a:cs typeface="Segoe UI"/>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0.29707</cdr:x>
      <cdr:y>0.39437</cdr:y>
    </cdr:from>
    <cdr:to>
      <cdr:x>0.72385</cdr:x>
      <cdr:y>0.60664</cdr:y>
    </cdr:to>
    <cdr:sp macro="" textlink="'Scoring data'!$S$25">
      <cdr:nvSpPr>
        <cdr:cNvPr id="2" name="TextBox 1"/>
        <cdr:cNvSpPr txBox="1"/>
      </cdr:nvSpPr>
      <cdr:spPr>
        <a:xfrm xmlns:a="http://schemas.openxmlformats.org/drawingml/2006/main">
          <a:off x="676275" y="709964"/>
          <a:ext cx="971549" cy="38213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74117799-14C3-4593-8FD4-BFD3838AA18F}" type="TxLink">
            <a:rPr lang="en-US" sz="3200" b="0" i="0" u="none" strike="noStrike">
              <a:solidFill>
                <a:srgbClr val="262626"/>
              </a:solidFill>
              <a:latin typeface="Segoe UI"/>
              <a:cs typeface="Segoe UI"/>
            </a:rPr>
            <a:pPr algn="ctr"/>
            <a:t>95%</a:t>
          </a:fld>
          <a:endParaRPr lang="en-GB" sz="3200">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0.28033</cdr:x>
      <cdr:y>0.39967</cdr:y>
    </cdr:from>
    <cdr:to>
      <cdr:x>0.73222</cdr:x>
      <cdr:y>0.61194</cdr:y>
    </cdr:to>
    <cdr:sp macro="" textlink="'Scoring data'!$S$34">
      <cdr:nvSpPr>
        <cdr:cNvPr id="2" name="TextBox 1"/>
        <cdr:cNvSpPr txBox="1"/>
      </cdr:nvSpPr>
      <cdr:spPr>
        <a:xfrm xmlns:a="http://schemas.openxmlformats.org/drawingml/2006/main">
          <a:off x="638175" y="719489"/>
          <a:ext cx="1028700" cy="38213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2ADE9A38-0B2A-4F08-99DC-B157E786ADC4}" type="TxLink">
            <a:rPr lang="en-US" sz="3200" b="0" i="0" u="none" strike="noStrike">
              <a:solidFill>
                <a:srgbClr val="262626"/>
              </a:solidFill>
              <a:latin typeface="Segoe UI"/>
              <a:cs typeface="Segoe UI"/>
            </a:rPr>
            <a:pPr algn="ctr"/>
            <a:t>100%</a:t>
          </a:fld>
          <a:endParaRPr lang="en-GB" sz="32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0.28452</cdr:x>
      <cdr:y>0.38908</cdr:y>
    </cdr:from>
    <cdr:to>
      <cdr:x>0.7364</cdr:x>
      <cdr:y>0.60135</cdr:y>
    </cdr:to>
    <cdr:sp macro="" textlink="'Scoring data'!$S$43">
      <cdr:nvSpPr>
        <cdr:cNvPr id="2" name="TextBox 1"/>
        <cdr:cNvSpPr txBox="1"/>
      </cdr:nvSpPr>
      <cdr:spPr>
        <a:xfrm xmlns:a="http://schemas.openxmlformats.org/drawingml/2006/main">
          <a:off x="647700" y="700439"/>
          <a:ext cx="1028700" cy="38213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8EDCD4D6-1A26-4C3B-9297-78F91D1209DA}" type="TxLink">
            <a:rPr lang="en-US" sz="3200" b="0" i="0" u="none" strike="noStrike">
              <a:solidFill>
                <a:srgbClr val="262626"/>
              </a:solidFill>
              <a:latin typeface="Segoe UI"/>
              <a:cs typeface="Segoe UI"/>
            </a:rPr>
            <a:pPr algn="ctr"/>
            <a:t>100%</a:t>
          </a:fld>
          <a:endParaRPr lang="en-GB" sz="32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0.27197</cdr:x>
      <cdr:y>0.38379</cdr:y>
    </cdr:from>
    <cdr:to>
      <cdr:x>0.73222</cdr:x>
      <cdr:y>0.59606</cdr:y>
    </cdr:to>
    <cdr:sp macro="" textlink="'Scoring data'!$S$52">
      <cdr:nvSpPr>
        <cdr:cNvPr id="2" name="TextBox 1"/>
        <cdr:cNvSpPr txBox="1"/>
      </cdr:nvSpPr>
      <cdr:spPr>
        <a:xfrm xmlns:a="http://schemas.openxmlformats.org/drawingml/2006/main">
          <a:off x="619125" y="690914"/>
          <a:ext cx="1047750" cy="38213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BA6ED5EF-A371-4F61-BAE9-D789FDA6A136}" type="TxLink">
            <a:rPr lang="en-US" sz="3200" b="0" i="0" u="none" strike="noStrike">
              <a:solidFill>
                <a:srgbClr val="262626"/>
              </a:solidFill>
              <a:latin typeface="Segoe UI"/>
              <a:cs typeface="Segoe UI"/>
            </a:rPr>
            <a:pPr algn="ctr"/>
            <a:t>#DIV/0!</a:t>
          </a:fld>
          <a:endParaRPr lang="en-GB" sz="3200">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0.28452</cdr:x>
      <cdr:y>0.38908</cdr:y>
    </cdr:from>
    <cdr:to>
      <cdr:x>0.7364</cdr:x>
      <cdr:y>0.60135</cdr:y>
    </cdr:to>
    <cdr:sp macro="" textlink="'Scoring data'!$S$61">
      <cdr:nvSpPr>
        <cdr:cNvPr id="2" name="TextBox 1"/>
        <cdr:cNvSpPr txBox="1"/>
      </cdr:nvSpPr>
      <cdr:spPr>
        <a:xfrm xmlns:a="http://schemas.openxmlformats.org/drawingml/2006/main">
          <a:off x="647700" y="700439"/>
          <a:ext cx="1028700" cy="382134"/>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ctr"/>
          <a:fld id="{B2B2FD29-7F96-4631-891A-169C48EE59F2}" type="TxLink">
            <a:rPr lang="en-US" sz="3200" b="0" i="0" u="none" strike="noStrike">
              <a:solidFill>
                <a:srgbClr val="262626"/>
              </a:solidFill>
              <a:latin typeface="Segoe UI"/>
              <a:cs typeface="Segoe UI"/>
            </a:rPr>
            <a:pPr algn="ctr"/>
            <a:t>100%</a:t>
          </a:fld>
          <a:endParaRPr lang="en-GB" sz="32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Kumi2016">
  <a:themeElements>
    <a:clrScheme name="Kumi colours 1">
      <a:dk1>
        <a:srgbClr val="262626"/>
      </a:dk1>
      <a:lt1>
        <a:srgbClr val="FFFFFF"/>
      </a:lt1>
      <a:dk2>
        <a:srgbClr val="7F7E82"/>
      </a:dk2>
      <a:lt2>
        <a:srgbClr val="BFBFBF"/>
      </a:lt2>
      <a:accent1>
        <a:srgbClr val="F37521"/>
      </a:accent1>
      <a:accent2>
        <a:srgbClr val="FFF100"/>
      </a:accent2>
      <a:accent3>
        <a:srgbClr val="E81123"/>
      </a:accent3>
      <a:accent4>
        <a:srgbClr val="009E49"/>
      </a:accent4>
      <a:accent5>
        <a:srgbClr val="00188F"/>
      </a:accent5>
      <a:accent6>
        <a:srgbClr val="00BCF2"/>
      </a:accent6>
      <a:hlink>
        <a:srgbClr val="8E8E8E"/>
      </a:hlink>
      <a:folHlink>
        <a:srgbClr val="8E8E8E"/>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neguidelines.oecd.org/industry-initiatives-alignment-assessment.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csglobal.com/examples-of-due-diligence-policies-from-select-better-mining-participan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2"/>
  <sheetViews>
    <sheetView workbookViewId="0">
      <selection activeCell="T2" sqref="A1:XFD1048576"/>
    </sheetView>
  </sheetViews>
  <sheetFormatPr defaultColWidth="9" defaultRowHeight="14.25" x14ac:dyDescent="0.25"/>
  <cols>
    <col min="1" max="1" width="4.375" style="95" customWidth="1"/>
    <col min="2" max="2" width="4.5" style="95" customWidth="1"/>
    <col min="3" max="3" width="14.125" style="95" customWidth="1"/>
    <col min="4" max="4" width="4.875" style="95" customWidth="1"/>
    <col min="5" max="6" width="9" style="95"/>
    <col min="7" max="7" width="12" style="95" customWidth="1"/>
    <col min="8" max="8" width="10.625" style="95" customWidth="1"/>
    <col min="9" max="16384" width="9" style="95"/>
  </cols>
  <sheetData>
    <row r="1" spans="2:15" ht="66" customHeight="1" x14ac:dyDescent="0.6">
      <c r="B1" s="94" t="s">
        <v>437</v>
      </c>
      <c r="M1" s="96"/>
    </row>
    <row r="2" spans="2:15" ht="79.349999999999994" customHeight="1" x14ac:dyDescent="0.3">
      <c r="B2" s="314" t="s">
        <v>458</v>
      </c>
      <c r="C2" s="312"/>
      <c r="D2" s="312"/>
      <c r="E2" s="312"/>
      <c r="F2" s="312"/>
      <c r="G2" s="312"/>
      <c r="H2" s="312"/>
      <c r="I2" s="312"/>
      <c r="J2" s="312"/>
      <c r="K2" s="312"/>
      <c r="L2" s="312"/>
      <c r="M2" s="312"/>
      <c r="N2" s="312"/>
      <c r="O2" s="312"/>
    </row>
    <row r="3" spans="2:15" ht="16.5" customHeight="1" x14ac:dyDescent="0.3">
      <c r="B3" s="322" t="s">
        <v>457</v>
      </c>
      <c r="C3" s="323"/>
      <c r="D3" s="323"/>
      <c r="E3" s="323"/>
      <c r="F3" s="323"/>
      <c r="G3" s="323"/>
      <c r="H3" s="323"/>
      <c r="I3" s="323"/>
      <c r="J3" s="324"/>
      <c r="K3" s="121"/>
      <c r="L3" s="121"/>
      <c r="M3" s="121"/>
      <c r="N3" s="121"/>
      <c r="O3" s="121"/>
    </row>
    <row r="4" spans="2:15" ht="14.45" customHeight="1" x14ac:dyDescent="0.3">
      <c r="B4" s="120"/>
      <c r="C4" s="121"/>
      <c r="D4" s="121"/>
      <c r="E4" s="121"/>
      <c r="F4" s="121"/>
      <c r="G4" s="121"/>
      <c r="H4" s="121"/>
      <c r="I4" s="121"/>
      <c r="J4" s="121"/>
      <c r="K4" s="121"/>
      <c r="L4" s="121"/>
      <c r="M4" s="121"/>
      <c r="N4" s="121"/>
      <c r="O4" s="121"/>
    </row>
    <row r="5" spans="2:15" ht="126.6" customHeight="1" x14ac:dyDescent="0.3">
      <c r="B5" s="314" t="s">
        <v>456</v>
      </c>
      <c r="C5" s="315"/>
      <c r="D5" s="315"/>
      <c r="E5" s="315"/>
      <c r="F5" s="315"/>
      <c r="G5" s="315"/>
      <c r="H5" s="315"/>
      <c r="I5" s="315"/>
      <c r="J5" s="315"/>
      <c r="K5" s="315"/>
      <c r="L5" s="315"/>
      <c r="M5" s="315"/>
      <c r="N5" s="315"/>
      <c r="O5" s="315"/>
    </row>
    <row r="7" spans="2:15" ht="20.25" x14ac:dyDescent="0.35">
      <c r="B7" s="97" t="s">
        <v>276</v>
      </c>
    </row>
    <row r="8" spans="2:15" ht="64.7" customHeight="1" x14ac:dyDescent="0.3">
      <c r="B8" s="316" t="s">
        <v>443</v>
      </c>
      <c r="C8" s="312"/>
      <c r="D8" s="312"/>
      <c r="E8" s="312"/>
      <c r="F8" s="312"/>
      <c r="G8" s="312"/>
      <c r="H8" s="312"/>
      <c r="I8" s="312"/>
      <c r="J8" s="312"/>
      <c r="K8" s="312"/>
      <c r="L8" s="312"/>
      <c r="M8" s="312"/>
      <c r="N8" s="312"/>
      <c r="O8" s="312"/>
    </row>
    <row r="9" spans="2:15" ht="32.450000000000003" customHeight="1" x14ac:dyDescent="0.25">
      <c r="B9" s="319" t="s">
        <v>444</v>
      </c>
      <c r="C9" s="320"/>
      <c r="D9" s="320"/>
      <c r="E9" s="320"/>
      <c r="F9" s="320"/>
      <c r="G9" s="320"/>
      <c r="H9" s="320"/>
      <c r="I9" s="320"/>
      <c r="J9" s="320"/>
      <c r="K9" s="320"/>
      <c r="L9" s="320"/>
      <c r="M9" s="320"/>
      <c r="N9" s="320"/>
      <c r="O9" s="321"/>
    </row>
    <row r="10" spans="2:15" x14ac:dyDescent="0.25">
      <c r="B10" s="304" t="s">
        <v>445</v>
      </c>
    </row>
    <row r="11" spans="2:15" x14ac:dyDescent="0.25">
      <c r="B11" s="184" t="s">
        <v>446</v>
      </c>
      <c r="C11" s="184"/>
      <c r="D11" s="184"/>
      <c r="E11" s="184"/>
      <c r="F11" s="184"/>
      <c r="G11" s="184"/>
      <c r="H11" s="184"/>
      <c r="I11" s="184"/>
    </row>
    <row r="13" spans="2:15" ht="20.25" x14ac:dyDescent="0.35">
      <c r="B13" s="97" t="s">
        <v>277</v>
      </c>
    </row>
    <row r="14" spans="2:15" ht="39.75" customHeight="1" x14ac:dyDescent="0.3">
      <c r="B14" s="313" t="s">
        <v>447</v>
      </c>
      <c r="C14" s="312"/>
      <c r="D14" s="312"/>
      <c r="E14" s="312"/>
      <c r="F14" s="312"/>
      <c r="G14" s="312"/>
      <c r="H14" s="312"/>
      <c r="I14" s="312"/>
      <c r="J14" s="312"/>
      <c r="K14" s="312"/>
      <c r="L14" s="312"/>
      <c r="M14" s="312"/>
      <c r="N14" s="312"/>
      <c r="O14" s="312"/>
    </row>
    <row r="15" spans="2:15" s="99" customFormat="1" ht="23.25" customHeight="1" x14ac:dyDescent="0.3">
      <c r="B15" s="98" t="s">
        <v>272</v>
      </c>
      <c r="C15" s="102"/>
    </row>
    <row r="16" spans="2:15" x14ac:dyDescent="0.25">
      <c r="B16" s="100"/>
      <c r="C16" s="103" t="s">
        <v>8</v>
      </c>
      <c r="D16" s="101"/>
      <c r="E16" s="303" t="s">
        <v>438</v>
      </c>
    </row>
    <row r="17" spans="2:15" ht="32.25" customHeight="1" x14ac:dyDescent="0.3">
      <c r="B17" s="100"/>
      <c r="C17" s="104" t="s">
        <v>18</v>
      </c>
      <c r="D17" s="101"/>
      <c r="E17" s="313" t="s">
        <v>439</v>
      </c>
      <c r="F17" s="312"/>
      <c r="G17" s="312"/>
      <c r="H17" s="312"/>
      <c r="I17" s="312"/>
      <c r="J17" s="312"/>
      <c r="K17" s="312"/>
      <c r="L17" s="312"/>
      <c r="M17" s="312"/>
      <c r="N17" s="312"/>
      <c r="O17" s="312"/>
    </row>
    <row r="18" spans="2:15" x14ac:dyDescent="0.25">
      <c r="B18" s="100"/>
      <c r="C18" s="103" t="s">
        <v>9</v>
      </c>
      <c r="D18" s="101"/>
      <c r="E18" s="95" t="s">
        <v>278</v>
      </c>
    </row>
    <row r="19" spans="2:15" s="99" customFormat="1" ht="21.75" customHeight="1" x14ac:dyDescent="0.3">
      <c r="B19" s="98" t="s">
        <v>279</v>
      </c>
      <c r="C19" s="105"/>
    </row>
    <row r="20" spans="2:15" ht="46.5" customHeight="1" x14ac:dyDescent="0.3">
      <c r="B20" s="100"/>
      <c r="C20" s="104" t="s">
        <v>8</v>
      </c>
      <c r="D20" s="101"/>
      <c r="E20" s="313" t="s">
        <v>440</v>
      </c>
      <c r="F20" s="312"/>
      <c r="G20" s="312"/>
      <c r="H20" s="312"/>
      <c r="I20" s="312"/>
      <c r="J20" s="312"/>
      <c r="K20" s="312"/>
      <c r="L20" s="312"/>
      <c r="M20" s="312"/>
      <c r="N20" s="312"/>
      <c r="O20" s="312"/>
    </row>
    <row r="21" spans="2:15" ht="32.450000000000003" customHeight="1" x14ac:dyDescent="0.3">
      <c r="B21" s="100"/>
      <c r="C21" s="104" t="s">
        <v>18</v>
      </c>
      <c r="D21" s="101"/>
      <c r="E21" s="313" t="s">
        <v>441</v>
      </c>
      <c r="F21" s="312"/>
      <c r="G21" s="312"/>
      <c r="H21" s="312"/>
      <c r="I21" s="312"/>
      <c r="J21" s="312"/>
      <c r="K21" s="312"/>
      <c r="L21" s="312"/>
      <c r="M21" s="312"/>
      <c r="N21" s="312"/>
      <c r="O21" s="312"/>
    </row>
    <row r="22" spans="2:15" ht="31.7" customHeight="1" x14ac:dyDescent="0.25">
      <c r="B22" s="100"/>
      <c r="C22" s="103" t="s">
        <v>9</v>
      </c>
      <c r="D22" s="101"/>
      <c r="E22" s="307" t="s">
        <v>442</v>
      </c>
      <c r="F22" s="317"/>
      <c r="G22" s="317"/>
      <c r="H22" s="317"/>
      <c r="I22" s="317"/>
      <c r="J22" s="317"/>
      <c r="K22" s="317"/>
      <c r="L22" s="317"/>
      <c r="M22" s="317"/>
      <c r="N22" s="317"/>
      <c r="O22" s="318"/>
    </row>
    <row r="23" spans="2:15" ht="54" customHeight="1" x14ac:dyDescent="0.3">
      <c r="B23" s="310" t="s">
        <v>281</v>
      </c>
      <c r="C23" s="311"/>
      <c r="D23" s="312"/>
      <c r="E23" s="312"/>
      <c r="F23" s="312"/>
      <c r="G23" s="312"/>
      <c r="H23" s="312"/>
      <c r="I23" s="312"/>
      <c r="J23" s="312"/>
      <c r="K23" s="312"/>
      <c r="L23" s="312"/>
      <c r="M23" s="312"/>
      <c r="N23" s="312"/>
      <c r="O23" s="312"/>
    </row>
    <row r="25" spans="2:15" ht="20.25" x14ac:dyDescent="0.35">
      <c r="B25" s="97" t="s">
        <v>282</v>
      </c>
    </row>
    <row r="26" spans="2:15" ht="33.75" customHeight="1" x14ac:dyDescent="0.3">
      <c r="B26" s="313" t="s">
        <v>448</v>
      </c>
      <c r="C26" s="312"/>
      <c r="D26" s="312"/>
      <c r="E26" s="312"/>
      <c r="F26" s="312"/>
      <c r="G26" s="312"/>
      <c r="H26" s="312"/>
      <c r="I26" s="312"/>
      <c r="J26" s="312"/>
      <c r="K26" s="312"/>
      <c r="L26" s="312"/>
      <c r="M26" s="312"/>
      <c r="N26" s="312"/>
      <c r="O26" s="312"/>
    </row>
    <row r="27" spans="2:15" x14ac:dyDescent="0.25">
      <c r="B27" s="98"/>
      <c r="C27" s="102"/>
      <c r="D27" s="99"/>
      <c r="E27" s="99"/>
      <c r="F27" s="99"/>
      <c r="G27" s="99"/>
      <c r="H27" s="99"/>
      <c r="I27" s="99"/>
      <c r="J27" s="99"/>
      <c r="K27" s="99"/>
      <c r="L27" s="99"/>
      <c r="M27" s="99"/>
      <c r="N27" s="99"/>
      <c r="O27" s="99"/>
    </row>
    <row r="28" spans="2:15" x14ac:dyDescent="0.25">
      <c r="B28" s="100"/>
      <c r="C28" s="103" t="s">
        <v>256</v>
      </c>
      <c r="D28" s="101"/>
      <c r="E28" s="303" t="s">
        <v>449</v>
      </c>
    </row>
    <row r="29" spans="2:15" ht="29.25" customHeight="1" x14ac:dyDescent="0.3">
      <c r="B29" s="100"/>
      <c r="C29" s="107" t="s">
        <v>257</v>
      </c>
      <c r="D29" s="101"/>
      <c r="E29" s="310" t="s">
        <v>283</v>
      </c>
      <c r="F29" s="312"/>
      <c r="G29" s="312"/>
      <c r="H29" s="312"/>
      <c r="I29" s="312"/>
      <c r="J29" s="312"/>
      <c r="K29" s="312"/>
      <c r="L29" s="312"/>
      <c r="M29" s="312"/>
      <c r="N29" s="312"/>
      <c r="O29" s="312"/>
    </row>
    <row r="30" spans="2:15" x14ac:dyDescent="0.25">
      <c r="B30" s="100"/>
      <c r="C30" s="103" t="s">
        <v>9</v>
      </c>
      <c r="D30" s="101"/>
      <c r="E30" s="95" t="s">
        <v>284</v>
      </c>
    </row>
    <row r="31" spans="2:15" x14ac:dyDescent="0.25">
      <c r="C31" s="106"/>
    </row>
    <row r="32" spans="2:15" x14ac:dyDescent="0.25">
      <c r="B32" s="95" t="s">
        <v>285</v>
      </c>
      <c r="C32" s="106"/>
    </row>
    <row r="33" spans="1:15" x14ac:dyDescent="0.25">
      <c r="B33" s="108"/>
      <c r="D33" s="108"/>
      <c r="E33" s="108"/>
      <c r="F33" s="108"/>
      <c r="G33" s="108"/>
      <c r="H33" s="108"/>
      <c r="I33" s="108"/>
      <c r="J33" s="108"/>
      <c r="K33" s="108"/>
      <c r="L33" s="108"/>
      <c r="M33" s="108"/>
      <c r="N33" s="108"/>
      <c r="O33" s="108"/>
    </row>
    <row r="34" spans="1:15" ht="20.25" x14ac:dyDescent="0.35">
      <c r="B34" s="97" t="s">
        <v>304</v>
      </c>
      <c r="D34" s="108"/>
      <c r="E34" s="108"/>
      <c r="F34" s="108"/>
      <c r="G34" s="108"/>
      <c r="H34" s="108"/>
      <c r="I34" s="108"/>
      <c r="J34" s="108"/>
      <c r="K34" s="108"/>
      <c r="L34" s="108"/>
      <c r="M34" s="108"/>
      <c r="N34" s="108"/>
      <c r="O34" s="108"/>
    </row>
    <row r="35" spans="1:15" ht="35.25" customHeight="1" x14ac:dyDescent="0.25">
      <c r="B35" s="307" t="s">
        <v>450</v>
      </c>
      <c r="C35" s="308"/>
      <c r="D35" s="308"/>
      <c r="E35" s="308"/>
      <c r="F35" s="308"/>
      <c r="G35" s="308"/>
      <c r="H35" s="308"/>
      <c r="I35" s="308"/>
      <c r="J35" s="308"/>
      <c r="K35" s="308"/>
      <c r="L35" s="308"/>
      <c r="M35" s="308"/>
      <c r="N35" s="308"/>
      <c r="O35" s="309"/>
    </row>
    <row r="36" spans="1:15" x14ac:dyDescent="0.25">
      <c r="B36" s="108"/>
      <c r="C36" s="108"/>
      <c r="D36" s="108"/>
      <c r="E36" s="108"/>
      <c r="F36" s="108"/>
      <c r="G36" s="108"/>
      <c r="H36" s="108"/>
      <c r="I36" s="108"/>
      <c r="J36" s="108"/>
      <c r="K36" s="108"/>
      <c r="L36" s="108"/>
      <c r="M36" s="108"/>
      <c r="N36" s="108"/>
      <c r="O36" s="108"/>
    </row>
    <row r="37" spans="1:15" x14ac:dyDescent="0.25">
      <c r="B37" s="112"/>
      <c r="C37" s="103" t="s">
        <v>8</v>
      </c>
      <c r="D37" s="113"/>
      <c r="E37" s="108" t="s">
        <v>305</v>
      </c>
      <c r="F37" s="108"/>
      <c r="G37" s="108"/>
      <c r="H37" s="108"/>
      <c r="I37" s="108"/>
      <c r="J37" s="108"/>
      <c r="K37" s="108"/>
      <c r="L37" s="108"/>
      <c r="M37" s="108"/>
      <c r="N37" s="108"/>
      <c r="O37" s="108"/>
    </row>
    <row r="38" spans="1:15" x14ac:dyDescent="0.25">
      <c r="B38" s="117"/>
      <c r="C38" s="13" t="s">
        <v>18</v>
      </c>
      <c r="D38" s="115"/>
      <c r="E38" s="108" t="s">
        <v>306</v>
      </c>
      <c r="F38" s="108"/>
      <c r="G38" s="108"/>
      <c r="H38" s="108"/>
      <c r="I38" s="108"/>
      <c r="J38" s="108"/>
      <c r="K38" s="108"/>
      <c r="L38" s="108"/>
      <c r="M38" s="108"/>
      <c r="N38" s="108"/>
      <c r="O38" s="108"/>
    </row>
    <row r="39" spans="1:15" x14ac:dyDescent="0.25">
      <c r="B39" s="117"/>
      <c r="C39" s="116" t="s">
        <v>9</v>
      </c>
      <c r="D39" s="115"/>
      <c r="E39" s="108" t="s">
        <v>307</v>
      </c>
      <c r="F39" s="108"/>
      <c r="G39" s="108"/>
      <c r="H39" s="108"/>
      <c r="I39" s="108"/>
      <c r="J39" s="108"/>
      <c r="K39" s="108"/>
      <c r="L39" s="108"/>
      <c r="M39" s="108"/>
      <c r="N39" s="108"/>
      <c r="O39" s="108"/>
    </row>
    <row r="40" spans="1:15" x14ac:dyDescent="0.25">
      <c r="B40" s="108"/>
      <c r="C40" s="114"/>
      <c r="D40" s="108"/>
      <c r="E40" s="108"/>
      <c r="F40" s="108"/>
      <c r="G40" s="108"/>
      <c r="H40" s="108"/>
      <c r="I40" s="108"/>
      <c r="J40" s="108"/>
      <c r="K40" s="108"/>
      <c r="L40" s="108"/>
      <c r="M40" s="108"/>
      <c r="N40" s="108"/>
      <c r="O40" s="108"/>
    </row>
    <row r="41" spans="1:15" x14ac:dyDescent="0.25">
      <c r="B41" s="108"/>
      <c r="D41" s="108"/>
      <c r="E41" s="108"/>
      <c r="F41" s="108"/>
      <c r="G41" s="108"/>
      <c r="H41" s="108"/>
      <c r="I41" s="108"/>
      <c r="J41" s="108"/>
      <c r="K41" s="108"/>
      <c r="L41" s="108"/>
      <c r="M41" s="108"/>
      <c r="N41" s="108"/>
      <c r="O41" s="108"/>
    </row>
    <row r="42" spans="1:15" ht="15" thickBot="1" x14ac:dyDescent="0.3">
      <c r="B42" s="108"/>
      <c r="C42" s="111"/>
      <c r="D42" s="108"/>
      <c r="E42" s="108"/>
      <c r="F42" s="108"/>
      <c r="G42" s="108"/>
      <c r="H42" s="108"/>
      <c r="I42" s="108"/>
      <c r="J42" s="108"/>
      <c r="K42" s="108"/>
      <c r="L42" s="108"/>
      <c r="M42" s="108"/>
      <c r="N42" s="108"/>
      <c r="O42" s="108"/>
    </row>
    <row r="43" spans="1:15" ht="15" thickTop="1" x14ac:dyDescent="0.25">
      <c r="A43" s="100"/>
      <c r="B43" s="110"/>
      <c r="C43" s="109"/>
      <c r="D43" s="109"/>
      <c r="E43" s="109"/>
      <c r="F43" s="109"/>
      <c r="G43" s="109"/>
      <c r="H43" s="109"/>
      <c r="I43" s="109"/>
      <c r="J43" s="109"/>
      <c r="K43" s="109"/>
      <c r="L43" s="109"/>
      <c r="M43" s="109"/>
      <c r="N43" s="109"/>
      <c r="O43" s="109"/>
    </row>
    <row r="44" spans="1:15" x14ac:dyDescent="0.25">
      <c r="G44" s="185" t="s">
        <v>451</v>
      </c>
      <c r="H44" s="118" t="s">
        <v>280</v>
      </c>
    </row>
    <row r="72" spans="1:1" x14ac:dyDescent="0.25">
      <c r="A72" s="119"/>
    </row>
  </sheetData>
  <sheetProtection algorithmName="SHA-512" hashValue="AgO+6G17jem7xvIZpeUIR+054KzzG2hCXYNqm5Kl+IzMK2RWCr59VO0uyfyKwqh8PTiZTNxrDGMLIv88fCMkGg==" saltValue="oboQ8A3BI9JoDkcqUUm/cw==" spinCount="100000" sheet="1" objects="1" scenarios="1" selectLockedCells="1" selectUnlockedCells="1"/>
  <mergeCells count="14">
    <mergeCell ref="B35:O35"/>
    <mergeCell ref="B23:O23"/>
    <mergeCell ref="B26:O26"/>
    <mergeCell ref="E29:O29"/>
    <mergeCell ref="B2:O2"/>
    <mergeCell ref="B5:O5"/>
    <mergeCell ref="B8:O8"/>
    <mergeCell ref="B14:O14"/>
    <mergeCell ref="E17:O17"/>
    <mergeCell ref="E21:O21"/>
    <mergeCell ref="E20:O20"/>
    <mergeCell ref="E22:O22"/>
    <mergeCell ref="B9:O9"/>
    <mergeCell ref="B3:J3"/>
  </mergeCells>
  <hyperlinks>
    <hyperlink ref="B3" r:id="rId1" xr:uid="{00000000-0004-0000-0000-000000000000}"/>
  </hyperlinks>
  <pageMargins left="0.7" right="0.7" top="0.75" bottom="0.75" header="0.3" footer="0.3"/>
  <pageSetup paperSize="8"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4" zoomScale="90" zoomScaleNormal="90" workbookViewId="0">
      <selection activeCell="I11" sqref="A1:XFD1048576"/>
    </sheetView>
  </sheetViews>
  <sheetFormatPr defaultColWidth="9" defaultRowHeight="12" x14ac:dyDescent="0.2"/>
  <cols>
    <col min="1" max="1" width="3.5" style="190" customWidth="1"/>
    <col min="2" max="2" width="23.875" style="190" customWidth="1"/>
    <col min="3" max="7" width="15.125" style="191" customWidth="1"/>
    <col min="8" max="8" width="9" style="190"/>
    <col min="9" max="9" width="28.625" style="190" customWidth="1"/>
    <col min="10" max="16384" width="9" style="190"/>
  </cols>
  <sheetData>
    <row r="1" spans="2:9" hidden="1" x14ac:dyDescent="0.2">
      <c r="C1" s="191" t="s">
        <v>321</v>
      </c>
    </row>
    <row r="2" spans="2:9" hidden="1" x14ac:dyDescent="0.2">
      <c r="C2" s="191" t="s">
        <v>320</v>
      </c>
    </row>
    <row r="3" spans="2:9" hidden="1" x14ac:dyDescent="0.2">
      <c r="C3" s="191" t="s">
        <v>322</v>
      </c>
    </row>
    <row r="4" spans="2:9" ht="30.75" customHeight="1" x14ac:dyDescent="0.5">
      <c r="B4" s="198" t="s">
        <v>323</v>
      </c>
    </row>
    <row r="5" spans="2:9" x14ac:dyDescent="0.2">
      <c r="B5" s="190" t="s">
        <v>324</v>
      </c>
    </row>
    <row r="6" spans="2:9" ht="22.5" customHeight="1" x14ac:dyDescent="0.25">
      <c r="B6" s="184" t="s">
        <v>325</v>
      </c>
    </row>
    <row r="7" spans="2:9" ht="105.75" customHeight="1" x14ac:dyDescent="0.2">
      <c r="B7" s="325" t="s">
        <v>452</v>
      </c>
      <c r="C7" s="326"/>
      <c r="D7" s="326"/>
      <c r="E7" s="326"/>
      <c r="F7" s="326"/>
      <c r="G7" s="326"/>
      <c r="H7" s="326"/>
      <c r="I7" s="327"/>
    </row>
    <row r="8" spans="2:9" ht="28.5" x14ac:dyDescent="0.25">
      <c r="C8" s="193" t="s">
        <v>317</v>
      </c>
      <c r="D8" s="193" t="s">
        <v>331</v>
      </c>
      <c r="E8" s="193" t="s">
        <v>318</v>
      </c>
      <c r="F8" s="193" t="s">
        <v>319</v>
      </c>
      <c r="G8" s="193" t="s">
        <v>314</v>
      </c>
    </row>
    <row r="9" spans="2:9" ht="24" x14ac:dyDescent="0.2">
      <c r="B9" s="196" t="s">
        <v>315</v>
      </c>
      <c r="C9" s="305" t="s">
        <v>321</v>
      </c>
      <c r="D9" s="305" t="s">
        <v>321</v>
      </c>
      <c r="E9" s="305" t="s">
        <v>321</v>
      </c>
      <c r="F9" s="305" t="s">
        <v>322</v>
      </c>
      <c r="G9" s="305" t="s">
        <v>322</v>
      </c>
      <c r="H9" s="192"/>
    </row>
    <row r="10" spans="2:9" ht="24" x14ac:dyDescent="0.2">
      <c r="B10" s="197" t="s">
        <v>5</v>
      </c>
      <c r="C10" s="305" t="s">
        <v>321</v>
      </c>
      <c r="D10" s="305" t="s">
        <v>321</v>
      </c>
      <c r="E10" s="305" t="s">
        <v>321</v>
      </c>
      <c r="F10" s="305" t="s">
        <v>322</v>
      </c>
      <c r="G10" s="305" t="s">
        <v>322</v>
      </c>
      <c r="H10" s="192"/>
    </row>
    <row r="11" spans="2:9" ht="36" x14ac:dyDescent="0.2">
      <c r="B11" s="197" t="s">
        <v>6</v>
      </c>
      <c r="C11" s="305" t="s">
        <v>321</v>
      </c>
      <c r="D11" s="305" t="s">
        <v>321</v>
      </c>
      <c r="E11" s="305" t="s">
        <v>321</v>
      </c>
      <c r="F11" s="305" t="s">
        <v>322</v>
      </c>
      <c r="G11" s="305" t="s">
        <v>322</v>
      </c>
      <c r="H11" s="192"/>
    </row>
    <row r="12" spans="2:9" ht="24" x14ac:dyDescent="0.2">
      <c r="B12" s="197" t="s">
        <v>316</v>
      </c>
      <c r="C12" s="305" t="s">
        <v>322</v>
      </c>
      <c r="D12" s="305" t="s">
        <v>322</v>
      </c>
      <c r="E12" s="305" t="s">
        <v>322</v>
      </c>
      <c r="F12" s="305" t="s">
        <v>322</v>
      </c>
      <c r="G12" s="305" t="s">
        <v>322</v>
      </c>
      <c r="H12" s="192"/>
    </row>
    <row r="13" spans="2:9" ht="24" x14ac:dyDescent="0.2">
      <c r="B13" s="197" t="s">
        <v>13</v>
      </c>
      <c r="C13" s="305" t="s">
        <v>321</v>
      </c>
      <c r="D13" s="305" t="s">
        <v>321</v>
      </c>
      <c r="E13" s="305" t="s">
        <v>321</v>
      </c>
      <c r="F13" s="305" t="s">
        <v>322</v>
      </c>
      <c r="G13" s="305" t="s">
        <v>322</v>
      </c>
      <c r="H13" s="192"/>
    </row>
    <row r="14" spans="2:9" x14ac:dyDescent="0.2">
      <c r="B14" s="195"/>
      <c r="C14" s="194"/>
      <c r="D14" s="194"/>
      <c r="E14" s="194"/>
      <c r="F14" s="194"/>
      <c r="G14" s="194"/>
    </row>
    <row r="15" spans="2:9" ht="14.25" x14ac:dyDescent="0.25">
      <c r="B15" s="184" t="s">
        <v>326</v>
      </c>
    </row>
    <row r="16" spans="2:9" x14ac:dyDescent="0.2">
      <c r="B16" s="200" t="s">
        <v>453</v>
      </c>
      <c r="C16" s="201"/>
      <c r="D16" s="201"/>
      <c r="E16" s="201"/>
      <c r="F16" s="201"/>
      <c r="G16" s="201"/>
      <c r="H16" s="200"/>
      <c r="I16" s="200"/>
    </row>
    <row r="17" spans="1:10" ht="67.5" customHeight="1" x14ac:dyDescent="0.3">
      <c r="A17" s="199"/>
      <c r="B17" s="328" t="s">
        <v>459</v>
      </c>
      <c r="C17" s="329"/>
      <c r="D17" s="329"/>
      <c r="E17" s="329"/>
      <c r="F17" s="329"/>
      <c r="G17" s="329"/>
      <c r="H17" s="329"/>
      <c r="I17" s="330"/>
      <c r="J17" s="192"/>
    </row>
    <row r="18" spans="1:10" x14ac:dyDescent="0.2">
      <c r="B18" s="195"/>
      <c r="C18" s="194"/>
      <c r="D18" s="194"/>
      <c r="E18" s="194"/>
      <c r="F18" s="194"/>
      <c r="G18" s="194"/>
      <c r="H18" s="195"/>
      <c r="I18" s="195"/>
    </row>
    <row r="19" spans="1:10" ht="14.25" x14ac:dyDescent="0.25">
      <c r="B19" s="184" t="s">
        <v>327</v>
      </c>
    </row>
    <row r="20" spans="1:10" x14ac:dyDescent="0.2">
      <c r="B20" s="200" t="s">
        <v>328</v>
      </c>
      <c r="C20" s="201"/>
      <c r="D20" s="201"/>
    </row>
    <row r="21" spans="1:10" ht="37.35" customHeight="1" x14ac:dyDescent="0.3">
      <c r="A21" s="199"/>
      <c r="B21" s="328" t="s">
        <v>540</v>
      </c>
      <c r="C21" s="329"/>
      <c r="D21" s="330"/>
      <c r="E21" s="202"/>
    </row>
    <row r="22" spans="1:10" x14ac:dyDescent="0.2">
      <c r="B22" s="195"/>
      <c r="C22" s="194"/>
      <c r="D22" s="194"/>
    </row>
  </sheetData>
  <sheetProtection algorithmName="SHA-512" hashValue="MmdGkPP90BeQ/qGOXsmmwtr0EMiRt69F9DdVvTn8vNXf0qCc/yOf/II+yRAVRUzjh0HDbMBJb2Wv8jxOhoTk/w==" saltValue="ibg4A1PLl9OOI/Pg0oapaw==" spinCount="100000" sheet="1" objects="1" scenarios="1" selectLockedCells="1" selectUnlockedCells="1"/>
  <mergeCells count="3">
    <mergeCell ref="B7:I7"/>
    <mergeCell ref="B17:I17"/>
    <mergeCell ref="B21:D21"/>
  </mergeCells>
  <conditionalFormatting sqref="C9:G13">
    <cfRule type="cellIs" dxfId="16" priority="1" operator="equal">
      <formula>$C$3</formula>
    </cfRule>
    <cfRule type="cellIs" dxfId="15" priority="2" operator="equal">
      <formula>$C$2</formula>
    </cfRule>
    <cfRule type="cellIs" dxfId="14" priority="3" operator="equal">
      <formula>$C$1</formula>
    </cfRule>
  </conditionalFormatting>
  <dataValidations count="1">
    <dataValidation type="list" allowBlank="1" showInputMessage="1" showErrorMessage="1" sqref="C9:G13" xr:uid="{00000000-0002-0000-0100-000000000000}">
      <formula1>$C$1:$C$3</formula1>
    </dataValidation>
  </dataValidations>
  <pageMargins left="0.7" right="0.7" top="0.75" bottom="0.75" header="0.3" footer="0.3"/>
  <pageSetup paperSize="9" scale="94"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K132"/>
  <sheetViews>
    <sheetView topLeftCell="D1" zoomScaleNormal="100" workbookViewId="0">
      <selection activeCell="D1" sqref="A1:XFD1048576"/>
    </sheetView>
  </sheetViews>
  <sheetFormatPr defaultColWidth="8.875" defaultRowHeight="12" x14ac:dyDescent="0.2"/>
  <cols>
    <col min="1" max="1" width="2" style="136" customWidth="1"/>
    <col min="2" max="2" width="4.5" style="205" customWidth="1"/>
    <col min="3" max="3" width="67.875" style="206" customWidth="1"/>
    <col min="4" max="4" width="9.875" style="133" customWidth="1"/>
    <col min="5" max="5" width="9.875" style="216" customWidth="1"/>
    <col min="6" max="6" width="13.625" style="210" customWidth="1"/>
    <col min="7" max="7" width="12.5" style="132" customWidth="1"/>
    <col min="8" max="9" width="13.875" style="132" customWidth="1"/>
    <col min="10" max="10" width="145" style="212" customWidth="1"/>
    <col min="11" max="11" width="3.125" style="136" customWidth="1"/>
    <col min="12" max="16384" width="8.875" style="136"/>
  </cols>
  <sheetData>
    <row r="1" spans="1:11" s="131" customFormat="1" ht="30.6" customHeight="1" x14ac:dyDescent="0.3">
      <c r="B1" s="205" t="s">
        <v>10</v>
      </c>
      <c r="C1" s="206"/>
      <c r="D1" s="133"/>
      <c r="E1" s="216"/>
      <c r="F1" s="210"/>
      <c r="G1" s="132"/>
      <c r="H1" s="132"/>
      <c r="I1" s="132"/>
      <c r="J1" s="212"/>
    </row>
    <row r="2" spans="1:11" ht="12" customHeight="1" x14ac:dyDescent="0.2">
      <c r="A2" s="134"/>
      <c r="B2" s="203"/>
      <c r="C2" s="207"/>
      <c r="D2" s="331" t="s">
        <v>20</v>
      </c>
      <c r="E2" s="331" t="s">
        <v>431</v>
      </c>
      <c r="F2" s="331" t="s">
        <v>70</v>
      </c>
      <c r="G2" s="331" t="s">
        <v>271</v>
      </c>
      <c r="H2" s="331" t="s">
        <v>272</v>
      </c>
      <c r="I2" s="331" t="s">
        <v>270</v>
      </c>
      <c r="J2" s="213" t="s">
        <v>454</v>
      </c>
      <c r="K2" s="135"/>
    </row>
    <row r="3" spans="1:11" s="139" customFormat="1" ht="14.25" customHeight="1" x14ac:dyDescent="0.2">
      <c r="A3" s="137"/>
      <c r="B3" s="347" t="s">
        <v>71</v>
      </c>
      <c r="C3" s="348" t="s">
        <v>17</v>
      </c>
      <c r="D3" s="332"/>
      <c r="E3" s="349"/>
      <c r="F3" s="333"/>
      <c r="G3" s="350"/>
      <c r="H3" s="350"/>
      <c r="I3" s="350"/>
      <c r="J3" s="218"/>
      <c r="K3" s="138"/>
    </row>
    <row r="4" spans="1:11" x14ac:dyDescent="0.2">
      <c r="A4" s="134"/>
      <c r="B4" s="245"/>
      <c r="C4" s="274" t="s">
        <v>402</v>
      </c>
      <c r="D4" s="246"/>
      <c r="E4" s="247"/>
      <c r="F4" s="248"/>
      <c r="G4" s="249"/>
      <c r="H4" s="249"/>
      <c r="I4" s="249"/>
      <c r="J4" s="250"/>
      <c r="K4" s="135"/>
    </row>
    <row r="5" spans="1:11" ht="82.35" customHeight="1" x14ac:dyDescent="0.2">
      <c r="A5" s="134"/>
      <c r="B5" s="219" t="s">
        <v>73</v>
      </c>
      <c r="C5" s="220" t="s">
        <v>338</v>
      </c>
      <c r="D5" s="221" t="s">
        <v>21</v>
      </c>
      <c r="E5" s="222" t="s">
        <v>21</v>
      </c>
      <c r="F5" s="223" t="s">
        <v>340</v>
      </c>
      <c r="G5" s="221" t="str">
        <f>IF(AND(H5="Fully Aligned",I5="Fully Aligned"),"Fully Aligned",IF(AND(H5="Not Aligned",I5="Not Aligned"),"Not Aligned",IF(AND(H5="Partially Aligned",I5="Not Aligned"),"Not Aligned",IF(AND(H5="Not Aligned",I5="Partially Aligned"),"Not Aligned",IF(AND(H5="N/A",I5="N/A"),"N/A",IF(AND(H5="N/A",I5&lt;&gt;"N/A"),"ERROR",IF(AND(I5="N/A",H5&lt;&gt;"N/A"),"ERROR",IF(OR(H5="",I5=""),"","Partially Aligned"))))))))</f>
        <v>Fully Aligned</v>
      </c>
      <c r="H5" s="224" t="s">
        <v>8</v>
      </c>
      <c r="I5" s="224" t="s">
        <v>8</v>
      </c>
      <c r="J5" s="225" t="s">
        <v>460</v>
      </c>
      <c r="K5" s="135"/>
    </row>
    <row r="6" spans="1:11" ht="119.25" customHeight="1" x14ac:dyDescent="0.2">
      <c r="A6" s="134"/>
      <c r="B6" s="219" t="s">
        <v>74</v>
      </c>
      <c r="C6" s="220" t="s">
        <v>339</v>
      </c>
      <c r="D6" s="221" t="s">
        <v>21</v>
      </c>
      <c r="E6" s="222" t="s">
        <v>21</v>
      </c>
      <c r="F6" s="223" t="s">
        <v>416</v>
      </c>
      <c r="G6" s="221" t="str">
        <f t="shared" ref="G6:G69" si="0">IF(AND(H6="Fully Aligned",I6="Fully Aligned"),"Fully Aligned",IF(AND(H6="Not Aligned",I6="Not Aligned"),"Not Aligned",IF(AND(H6="Partially Aligned",I6="Not Aligned"),"Not Aligned",IF(AND(H6="Not Aligned",I6="Partially Aligned"),"Not Aligned",IF(AND(H6="N/A",I6="N/A"),"N/A",IF(AND(H6="N/A",I6&lt;&gt;"N/A"),"ERROR",IF(AND(I6="N/A",H6&lt;&gt;"N/A"),"ERROR",IF(OR(H6="",I6=""),"","Partially Aligned"))))))))</f>
        <v>Fully Aligned</v>
      </c>
      <c r="H6" s="224" t="s">
        <v>8</v>
      </c>
      <c r="I6" s="224" t="s">
        <v>8</v>
      </c>
      <c r="J6" s="225" t="s">
        <v>461</v>
      </c>
      <c r="K6" s="135"/>
    </row>
    <row r="7" spans="1:11" x14ac:dyDescent="0.2">
      <c r="A7" s="134"/>
      <c r="B7" s="251"/>
      <c r="C7" s="273" t="s">
        <v>341</v>
      </c>
      <c r="D7" s="252"/>
      <c r="E7" s="253"/>
      <c r="F7" s="254"/>
      <c r="G7" s="254"/>
      <c r="H7" s="252"/>
      <c r="I7" s="252"/>
      <c r="J7" s="255"/>
      <c r="K7" s="135"/>
    </row>
    <row r="8" spans="1:11" ht="293.25" customHeight="1" x14ac:dyDescent="0.2">
      <c r="A8" s="134"/>
      <c r="B8" s="219" t="s">
        <v>75</v>
      </c>
      <c r="C8" s="227" t="s">
        <v>434</v>
      </c>
      <c r="D8" s="221" t="s">
        <v>21</v>
      </c>
      <c r="E8" s="222" t="s">
        <v>21</v>
      </c>
      <c r="F8" s="223" t="s">
        <v>342</v>
      </c>
      <c r="G8" s="221" t="str">
        <f t="shared" si="0"/>
        <v>Fully Aligned</v>
      </c>
      <c r="H8" s="224" t="s">
        <v>8</v>
      </c>
      <c r="I8" s="224" t="s">
        <v>8</v>
      </c>
      <c r="J8" s="225" t="s">
        <v>462</v>
      </c>
      <c r="K8" s="135"/>
    </row>
    <row r="9" spans="1:11" ht="117.75" customHeight="1" x14ac:dyDescent="0.2">
      <c r="A9" s="134"/>
      <c r="B9" s="219" t="s">
        <v>76</v>
      </c>
      <c r="C9" s="220" t="s">
        <v>344</v>
      </c>
      <c r="D9" s="221" t="s">
        <v>21</v>
      </c>
      <c r="E9" s="222" t="s">
        <v>21</v>
      </c>
      <c r="F9" s="223" t="s">
        <v>343</v>
      </c>
      <c r="G9" s="221" t="str">
        <f t="shared" si="0"/>
        <v>Fully Aligned</v>
      </c>
      <c r="H9" s="224" t="s">
        <v>8</v>
      </c>
      <c r="I9" s="224" t="s">
        <v>8</v>
      </c>
      <c r="J9" s="225" t="s">
        <v>463</v>
      </c>
      <c r="K9" s="135"/>
    </row>
    <row r="10" spans="1:11" ht="115.5" customHeight="1" x14ac:dyDescent="0.2">
      <c r="A10" s="134"/>
      <c r="B10" s="219" t="s">
        <v>77</v>
      </c>
      <c r="C10" s="220" t="s">
        <v>433</v>
      </c>
      <c r="D10" s="221" t="s">
        <v>21</v>
      </c>
      <c r="E10" s="222" t="s">
        <v>21</v>
      </c>
      <c r="F10" s="223" t="s">
        <v>432</v>
      </c>
      <c r="G10" s="221" t="str">
        <f t="shared" si="0"/>
        <v>Fully Aligned</v>
      </c>
      <c r="H10" s="224" t="s">
        <v>8</v>
      </c>
      <c r="I10" s="224" t="s">
        <v>8</v>
      </c>
      <c r="J10" s="225" t="s">
        <v>464</v>
      </c>
      <c r="K10" s="135"/>
    </row>
    <row r="11" spans="1:11" x14ac:dyDescent="0.2">
      <c r="A11" s="134"/>
      <c r="B11" s="251"/>
      <c r="C11" s="273" t="s">
        <v>14</v>
      </c>
      <c r="D11" s="252"/>
      <c r="E11" s="253"/>
      <c r="F11" s="254"/>
      <c r="G11" s="254"/>
      <c r="H11" s="252"/>
      <c r="I11" s="252"/>
      <c r="J11" s="255"/>
      <c r="K11" s="135"/>
    </row>
    <row r="12" spans="1:11" ht="138.75" customHeight="1" x14ac:dyDescent="0.2">
      <c r="A12" s="134"/>
      <c r="B12" s="226" t="s">
        <v>78</v>
      </c>
      <c r="C12" s="227" t="s">
        <v>345</v>
      </c>
      <c r="D12" s="221" t="s">
        <v>21</v>
      </c>
      <c r="E12" s="222" t="s">
        <v>21</v>
      </c>
      <c r="F12" s="223" t="s">
        <v>346</v>
      </c>
      <c r="G12" s="221" t="str">
        <f t="shared" si="0"/>
        <v>Fully Aligned</v>
      </c>
      <c r="H12" s="224" t="s">
        <v>8</v>
      </c>
      <c r="I12" s="224" t="s">
        <v>8</v>
      </c>
      <c r="J12" s="225" t="s">
        <v>465</v>
      </c>
      <c r="K12" s="135"/>
    </row>
    <row r="13" spans="1:11" ht="307.5" customHeight="1" x14ac:dyDescent="0.2">
      <c r="A13" s="134"/>
      <c r="B13" s="219" t="s">
        <v>80</v>
      </c>
      <c r="C13" s="220" t="s">
        <v>425</v>
      </c>
      <c r="D13" s="221" t="s">
        <v>21</v>
      </c>
      <c r="E13" s="222" t="s">
        <v>21</v>
      </c>
      <c r="F13" s="223" t="s">
        <v>347</v>
      </c>
      <c r="G13" s="221" t="str">
        <f t="shared" si="0"/>
        <v>Fully Aligned</v>
      </c>
      <c r="H13" s="224" t="s">
        <v>8</v>
      </c>
      <c r="I13" s="224" t="s">
        <v>8</v>
      </c>
      <c r="J13" s="225" t="s">
        <v>466</v>
      </c>
      <c r="K13" s="135"/>
    </row>
    <row r="14" spans="1:11" ht="141" customHeight="1" x14ac:dyDescent="0.2">
      <c r="A14" s="134"/>
      <c r="B14" s="219" t="s">
        <v>81</v>
      </c>
      <c r="C14" s="220" t="s">
        <v>348</v>
      </c>
      <c r="D14" s="221" t="s">
        <v>21</v>
      </c>
      <c r="E14" s="222" t="s">
        <v>21</v>
      </c>
      <c r="F14" s="223" t="s">
        <v>349</v>
      </c>
      <c r="G14" s="221" t="str">
        <f t="shared" si="0"/>
        <v>Fully Aligned</v>
      </c>
      <c r="H14" s="224" t="s">
        <v>8</v>
      </c>
      <c r="I14" s="224" t="s">
        <v>8</v>
      </c>
      <c r="J14" s="225" t="s">
        <v>467</v>
      </c>
      <c r="K14" s="135"/>
    </row>
    <row r="15" spans="1:11" ht="213" customHeight="1" x14ac:dyDescent="0.2">
      <c r="A15" s="134"/>
      <c r="B15" s="228" t="s">
        <v>82</v>
      </c>
      <c r="C15" s="220" t="s">
        <v>350</v>
      </c>
      <c r="D15" s="221" t="s">
        <v>21</v>
      </c>
      <c r="E15" s="222" t="s">
        <v>21</v>
      </c>
      <c r="F15" s="229" t="s">
        <v>413</v>
      </c>
      <c r="G15" s="221" t="str">
        <f t="shared" si="0"/>
        <v>Fully Aligned</v>
      </c>
      <c r="H15" s="224" t="s">
        <v>8</v>
      </c>
      <c r="I15" s="224" t="s">
        <v>8</v>
      </c>
      <c r="J15" s="225" t="s">
        <v>468</v>
      </c>
      <c r="K15" s="135"/>
    </row>
    <row r="16" spans="1:11" ht="163.5" customHeight="1" x14ac:dyDescent="0.2">
      <c r="A16" s="134"/>
      <c r="B16" s="228" t="s">
        <v>83</v>
      </c>
      <c r="C16" s="220" t="s">
        <v>436</v>
      </c>
      <c r="D16" s="221" t="s">
        <v>21</v>
      </c>
      <c r="E16" s="222" t="s">
        <v>21</v>
      </c>
      <c r="F16" s="229" t="s">
        <v>414</v>
      </c>
      <c r="G16" s="221" t="str">
        <f t="shared" si="0"/>
        <v>Fully Aligned</v>
      </c>
      <c r="H16" s="224" t="s">
        <v>8</v>
      </c>
      <c r="I16" s="224" t="s">
        <v>8</v>
      </c>
      <c r="J16" s="225" t="s">
        <v>469</v>
      </c>
      <c r="K16" s="135"/>
    </row>
    <row r="17" spans="1:11" x14ac:dyDescent="0.2">
      <c r="A17" s="134"/>
      <c r="B17" s="256"/>
      <c r="C17" s="273" t="s">
        <v>15</v>
      </c>
      <c r="D17" s="252"/>
      <c r="E17" s="253"/>
      <c r="F17" s="254"/>
      <c r="G17" s="254"/>
      <c r="H17" s="252"/>
      <c r="I17" s="252"/>
      <c r="J17" s="255"/>
      <c r="K17" s="135"/>
    </row>
    <row r="18" spans="1:11" ht="67.7" customHeight="1" x14ac:dyDescent="0.2">
      <c r="A18" s="134"/>
      <c r="B18" s="228" t="s">
        <v>85</v>
      </c>
      <c r="C18" s="220" t="s">
        <v>351</v>
      </c>
      <c r="D18" s="221" t="s">
        <v>21</v>
      </c>
      <c r="E18" s="222" t="s">
        <v>21</v>
      </c>
      <c r="F18" s="223" t="s">
        <v>352</v>
      </c>
      <c r="G18" s="221" t="str">
        <f t="shared" si="0"/>
        <v>Fully Aligned</v>
      </c>
      <c r="H18" s="224" t="s">
        <v>8</v>
      </c>
      <c r="I18" s="224" t="s">
        <v>8</v>
      </c>
      <c r="J18" s="225" t="s">
        <v>470</v>
      </c>
      <c r="K18" s="135"/>
    </row>
    <row r="19" spans="1:11" x14ac:dyDescent="0.2">
      <c r="A19" s="134"/>
      <c r="B19" s="256"/>
      <c r="C19" s="273" t="s">
        <v>162</v>
      </c>
      <c r="D19" s="252"/>
      <c r="E19" s="253"/>
      <c r="F19" s="254"/>
      <c r="G19" s="254"/>
      <c r="H19" s="252"/>
      <c r="I19" s="252"/>
      <c r="J19" s="255"/>
      <c r="K19" s="135"/>
    </row>
    <row r="20" spans="1:11" ht="165.75" customHeight="1" x14ac:dyDescent="0.2">
      <c r="A20" s="134"/>
      <c r="B20" s="230" t="s">
        <v>86</v>
      </c>
      <c r="C20" s="227" t="s">
        <v>286</v>
      </c>
      <c r="D20" s="231" t="s">
        <v>21</v>
      </c>
      <c r="E20" s="232" t="s">
        <v>21</v>
      </c>
      <c r="F20" s="233" t="s">
        <v>161</v>
      </c>
      <c r="G20" s="221" t="str">
        <f t="shared" si="0"/>
        <v>Fully Aligned</v>
      </c>
      <c r="H20" s="234" t="s">
        <v>8</v>
      </c>
      <c r="I20" s="234" t="s">
        <v>8</v>
      </c>
      <c r="J20" s="225" t="s">
        <v>471</v>
      </c>
      <c r="K20" s="135"/>
    </row>
    <row r="21" spans="1:11" ht="94.5" customHeight="1" x14ac:dyDescent="0.2">
      <c r="A21" s="134"/>
      <c r="B21" s="228" t="s">
        <v>426</v>
      </c>
      <c r="C21" s="235" t="s">
        <v>308</v>
      </c>
      <c r="D21" s="221" t="s">
        <v>21</v>
      </c>
      <c r="E21" s="222" t="s">
        <v>21</v>
      </c>
      <c r="F21" s="223" t="s">
        <v>415</v>
      </c>
      <c r="G21" s="221" t="str">
        <f t="shared" si="0"/>
        <v>Fully Aligned</v>
      </c>
      <c r="H21" s="234" t="s">
        <v>8</v>
      </c>
      <c r="I21" s="234" t="s">
        <v>8</v>
      </c>
      <c r="J21" s="225" t="s">
        <v>472</v>
      </c>
      <c r="K21" s="135"/>
    </row>
    <row r="22" spans="1:11" x14ac:dyDescent="0.2">
      <c r="A22" s="134"/>
      <c r="B22" s="256"/>
      <c r="C22" s="273" t="s">
        <v>16</v>
      </c>
      <c r="D22" s="252"/>
      <c r="E22" s="253"/>
      <c r="F22" s="254"/>
      <c r="G22" s="254"/>
      <c r="H22" s="252"/>
      <c r="I22" s="252"/>
      <c r="J22" s="255"/>
      <c r="K22" s="135"/>
    </row>
    <row r="23" spans="1:11" ht="132" x14ac:dyDescent="0.2">
      <c r="A23" s="134"/>
      <c r="B23" s="257" t="s">
        <v>427</v>
      </c>
      <c r="C23" s="280" t="s">
        <v>435</v>
      </c>
      <c r="D23" s="258" t="s">
        <v>21</v>
      </c>
      <c r="E23" s="259" t="s">
        <v>21</v>
      </c>
      <c r="F23" s="260" t="s">
        <v>353</v>
      </c>
      <c r="G23" s="221" t="str">
        <f t="shared" si="0"/>
        <v>Fully Aligned</v>
      </c>
      <c r="H23" s="261" t="s">
        <v>8</v>
      </c>
      <c r="I23" s="261" t="s">
        <v>8</v>
      </c>
      <c r="J23" s="262" t="s">
        <v>473</v>
      </c>
      <c r="K23" s="135"/>
    </row>
    <row r="24" spans="1:11" x14ac:dyDescent="0.2">
      <c r="A24" s="134"/>
      <c r="B24" s="351" t="s">
        <v>72</v>
      </c>
      <c r="C24" s="352" t="s">
        <v>267</v>
      </c>
      <c r="D24" s="269"/>
      <c r="E24" s="270"/>
      <c r="F24" s="271"/>
      <c r="G24" s="271"/>
      <c r="H24" s="269"/>
      <c r="I24" s="269"/>
      <c r="J24" s="272"/>
      <c r="K24" s="135"/>
    </row>
    <row r="25" spans="1:11" x14ac:dyDescent="0.2">
      <c r="A25" s="134"/>
      <c r="B25" s="263"/>
      <c r="C25" s="264" t="s">
        <v>1</v>
      </c>
      <c r="D25" s="265"/>
      <c r="E25" s="266"/>
      <c r="F25" s="267"/>
      <c r="G25" s="267"/>
      <c r="H25" s="265"/>
      <c r="I25" s="265"/>
      <c r="J25" s="268"/>
      <c r="K25" s="135"/>
    </row>
    <row r="26" spans="1:11" x14ac:dyDescent="0.2">
      <c r="A26" s="134"/>
      <c r="B26" s="251"/>
      <c r="C26" s="273" t="s">
        <v>184</v>
      </c>
      <c r="D26" s="252"/>
      <c r="E26" s="253"/>
      <c r="F26" s="254"/>
      <c r="G26" s="254"/>
      <c r="H26" s="252"/>
      <c r="I26" s="252"/>
      <c r="J26" s="255"/>
      <c r="K26" s="135"/>
    </row>
    <row r="27" spans="1:11" ht="270.75" customHeight="1" x14ac:dyDescent="0.2">
      <c r="A27" s="134"/>
      <c r="B27" s="219" t="s">
        <v>87</v>
      </c>
      <c r="C27" s="220" t="s">
        <v>354</v>
      </c>
      <c r="D27" s="221" t="s">
        <v>21</v>
      </c>
      <c r="E27" s="222" t="s">
        <v>21</v>
      </c>
      <c r="F27" s="223" t="s">
        <v>355</v>
      </c>
      <c r="G27" s="221" t="str">
        <f t="shared" si="0"/>
        <v>Fully Aligned</v>
      </c>
      <c r="H27" s="261" t="s">
        <v>8</v>
      </c>
      <c r="I27" s="261" t="s">
        <v>8</v>
      </c>
      <c r="J27" s="225" t="s">
        <v>474</v>
      </c>
      <c r="K27" s="135"/>
    </row>
    <row r="28" spans="1:11" ht="294" customHeight="1" x14ac:dyDescent="0.2">
      <c r="A28" s="134"/>
      <c r="B28" s="219" t="s">
        <v>90</v>
      </c>
      <c r="C28" s="220" t="s">
        <v>2</v>
      </c>
      <c r="D28" s="221" t="s">
        <v>21</v>
      </c>
      <c r="E28" s="222" t="s">
        <v>21</v>
      </c>
      <c r="F28" s="223" t="s">
        <v>355</v>
      </c>
      <c r="G28" s="221" t="str">
        <f t="shared" si="0"/>
        <v>Partially Aligned</v>
      </c>
      <c r="H28" s="261" t="s">
        <v>8</v>
      </c>
      <c r="I28" s="261" t="s">
        <v>18</v>
      </c>
      <c r="J28" s="225" t="s">
        <v>475</v>
      </c>
      <c r="K28" s="135"/>
    </row>
    <row r="29" spans="1:11" ht="296.25" customHeight="1" x14ac:dyDescent="0.2">
      <c r="A29" s="134"/>
      <c r="B29" s="219" t="s">
        <v>88</v>
      </c>
      <c r="C29" s="220" t="s">
        <v>424</v>
      </c>
      <c r="D29" s="221" t="s">
        <v>21</v>
      </c>
      <c r="E29" s="222" t="s">
        <v>21</v>
      </c>
      <c r="F29" s="223" t="s">
        <v>417</v>
      </c>
      <c r="G29" s="221" t="str">
        <f t="shared" si="0"/>
        <v>Partially Aligned</v>
      </c>
      <c r="H29" s="261" t="s">
        <v>8</v>
      </c>
      <c r="I29" s="261" t="s">
        <v>18</v>
      </c>
      <c r="J29" s="225" t="s">
        <v>476</v>
      </c>
      <c r="K29" s="135"/>
    </row>
    <row r="30" spans="1:11" ht="198.75" customHeight="1" x14ac:dyDescent="0.2">
      <c r="A30" s="134"/>
      <c r="B30" s="219" t="s">
        <v>91</v>
      </c>
      <c r="C30" s="220" t="s">
        <v>366</v>
      </c>
      <c r="D30" s="221" t="s">
        <v>21</v>
      </c>
      <c r="E30" s="222" t="s">
        <v>21</v>
      </c>
      <c r="F30" s="223" t="s">
        <v>356</v>
      </c>
      <c r="G30" s="221" t="str">
        <f t="shared" si="0"/>
        <v>Fully Aligned</v>
      </c>
      <c r="H30" s="261" t="s">
        <v>8</v>
      </c>
      <c r="I30" s="261" t="s">
        <v>8</v>
      </c>
      <c r="J30" s="225" t="s">
        <v>477</v>
      </c>
      <c r="K30" s="135"/>
    </row>
    <row r="31" spans="1:11" ht="159" customHeight="1" x14ac:dyDescent="0.2">
      <c r="A31" s="134"/>
      <c r="B31" s="219" t="s">
        <v>92</v>
      </c>
      <c r="C31" s="220" t="s">
        <v>287</v>
      </c>
      <c r="D31" s="221" t="s">
        <v>21</v>
      </c>
      <c r="E31" s="222" t="s">
        <v>21</v>
      </c>
      <c r="F31" s="223" t="s">
        <v>334</v>
      </c>
      <c r="G31" s="221" t="str">
        <f t="shared" si="0"/>
        <v>Fully Aligned</v>
      </c>
      <c r="H31" s="224" t="s">
        <v>8</v>
      </c>
      <c r="I31" s="224" t="s">
        <v>8</v>
      </c>
      <c r="J31" s="225" t="s">
        <v>478</v>
      </c>
      <c r="K31" s="135"/>
    </row>
    <row r="32" spans="1:11" ht="157.5" customHeight="1" x14ac:dyDescent="0.2">
      <c r="A32" s="134"/>
      <c r="B32" s="219" t="s">
        <v>79</v>
      </c>
      <c r="C32" s="220" t="s">
        <v>185</v>
      </c>
      <c r="D32" s="221" t="s">
        <v>21</v>
      </c>
      <c r="E32" s="222" t="s">
        <v>21</v>
      </c>
      <c r="F32" s="223" t="s">
        <v>357</v>
      </c>
      <c r="G32" s="221" t="str">
        <f t="shared" si="0"/>
        <v>Fully Aligned</v>
      </c>
      <c r="H32" s="224" t="s">
        <v>8</v>
      </c>
      <c r="I32" s="224" t="s">
        <v>8</v>
      </c>
      <c r="J32" s="225" t="s">
        <v>479</v>
      </c>
      <c r="K32" s="135"/>
    </row>
    <row r="33" spans="1:11" ht="120" x14ac:dyDescent="0.2">
      <c r="A33" s="134"/>
      <c r="B33" s="219" t="s">
        <v>89</v>
      </c>
      <c r="C33" s="220" t="s">
        <v>288</v>
      </c>
      <c r="D33" s="221" t="s">
        <v>21</v>
      </c>
      <c r="E33" s="222" t="s">
        <v>21</v>
      </c>
      <c r="F33" s="242" t="s">
        <v>332</v>
      </c>
      <c r="G33" s="221" t="str">
        <f t="shared" si="0"/>
        <v>Fully Aligned</v>
      </c>
      <c r="H33" s="224" t="s">
        <v>8</v>
      </c>
      <c r="I33" s="224" t="s">
        <v>8</v>
      </c>
      <c r="J33" s="225" t="s">
        <v>480</v>
      </c>
      <c r="K33" s="135"/>
    </row>
    <row r="34" spans="1:11" ht="120" x14ac:dyDescent="0.2">
      <c r="A34" s="134"/>
      <c r="B34" s="219" t="s">
        <v>93</v>
      </c>
      <c r="C34" s="220" t="s">
        <v>3</v>
      </c>
      <c r="D34" s="221" t="s">
        <v>21</v>
      </c>
      <c r="E34" s="222" t="s">
        <v>21</v>
      </c>
      <c r="F34" s="223" t="s">
        <v>418</v>
      </c>
      <c r="G34" s="221" t="str">
        <f t="shared" si="0"/>
        <v>Fully Aligned</v>
      </c>
      <c r="H34" s="224" t="s">
        <v>8</v>
      </c>
      <c r="I34" s="224" t="s">
        <v>8</v>
      </c>
      <c r="J34" s="225" t="s">
        <v>481</v>
      </c>
      <c r="K34" s="135"/>
    </row>
    <row r="35" spans="1:11" ht="144" x14ac:dyDescent="0.2">
      <c r="A35" s="134"/>
      <c r="B35" s="219" t="s">
        <v>94</v>
      </c>
      <c r="C35" s="220" t="s">
        <v>367</v>
      </c>
      <c r="D35" s="221" t="s">
        <v>21</v>
      </c>
      <c r="E35" s="222" t="s">
        <v>21</v>
      </c>
      <c r="F35" s="242" t="s">
        <v>358</v>
      </c>
      <c r="G35" s="221" t="str">
        <f t="shared" si="0"/>
        <v>Fully Aligned</v>
      </c>
      <c r="H35" s="224" t="s">
        <v>8</v>
      </c>
      <c r="I35" s="224" t="s">
        <v>8</v>
      </c>
      <c r="J35" s="225" t="s">
        <v>482</v>
      </c>
      <c r="K35" s="135"/>
    </row>
    <row r="36" spans="1:11" ht="132" x14ac:dyDescent="0.2">
      <c r="A36" s="134"/>
      <c r="B36" s="219" t="s">
        <v>84</v>
      </c>
      <c r="C36" s="220" t="s">
        <v>186</v>
      </c>
      <c r="D36" s="231" t="s">
        <v>333</v>
      </c>
      <c r="E36" s="222" t="s">
        <v>313</v>
      </c>
      <c r="F36" s="223" t="s">
        <v>419</v>
      </c>
      <c r="G36" s="221" t="str">
        <f t="shared" si="0"/>
        <v>Fully Aligned</v>
      </c>
      <c r="H36" s="224" t="s">
        <v>8</v>
      </c>
      <c r="I36" s="224" t="s">
        <v>8</v>
      </c>
      <c r="J36" s="225" t="s">
        <v>483</v>
      </c>
      <c r="K36" s="135"/>
    </row>
    <row r="37" spans="1:11" ht="180" x14ac:dyDescent="0.2">
      <c r="A37" s="134"/>
      <c r="B37" s="219" t="s">
        <v>95</v>
      </c>
      <c r="C37" s="220" t="s">
        <v>290</v>
      </c>
      <c r="D37" s="221" t="s">
        <v>23</v>
      </c>
      <c r="E37" s="222" t="s">
        <v>313</v>
      </c>
      <c r="F37" s="223" t="s">
        <v>289</v>
      </c>
      <c r="G37" s="221" t="str">
        <f t="shared" si="0"/>
        <v>Fully Aligned</v>
      </c>
      <c r="H37" s="224" t="s">
        <v>8</v>
      </c>
      <c r="I37" s="224" t="s">
        <v>8</v>
      </c>
      <c r="J37" s="225" t="s">
        <v>543</v>
      </c>
      <c r="K37" s="135"/>
    </row>
    <row r="38" spans="1:11" ht="206.25" customHeight="1" x14ac:dyDescent="0.2">
      <c r="A38" s="134"/>
      <c r="B38" s="228" t="s">
        <v>96</v>
      </c>
      <c r="C38" s="227" t="s">
        <v>423</v>
      </c>
      <c r="D38" s="231" t="s">
        <v>23</v>
      </c>
      <c r="E38" s="222" t="s">
        <v>313</v>
      </c>
      <c r="F38" s="223" t="s">
        <v>359</v>
      </c>
      <c r="G38" s="221" t="str">
        <f t="shared" si="0"/>
        <v>N/A</v>
      </c>
      <c r="H38" s="224" t="s">
        <v>234</v>
      </c>
      <c r="I38" s="224" t="s">
        <v>234</v>
      </c>
      <c r="J38" s="225" t="s">
        <v>484</v>
      </c>
      <c r="K38" s="135"/>
    </row>
    <row r="39" spans="1:11" ht="228" x14ac:dyDescent="0.2">
      <c r="A39" s="134"/>
      <c r="B39" s="228" t="s">
        <v>97</v>
      </c>
      <c r="C39" s="220" t="s">
        <v>368</v>
      </c>
      <c r="D39" s="221" t="s">
        <v>23</v>
      </c>
      <c r="E39" s="222" t="s">
        <v>313</v>
      </c>
      <c r="F39" s="223" t="s">
        <v>291</v>
      </c>
      <c r="G39" s="221" t="str">
        <f t="shared" si="0"/>
        <v>N/A</v>
      </c>
      <c r="H39" s="224" t="s">
        <v>234</v>
      </c>
      <c r="I39" s="224" t="s">
        <v>234</v>
      </c>
      <c r="J39" s="225" t="s">
        <v>485</v>
      </c>
      <c r="K39" s="135"/>
    </row>
    <row r="40" spans="1:11" ht="173.25" customHeight="1" x14ac:dyDescent="0.2">
      <c r="A40" s="134"/>
      <c r="B40" s="228" t="s">
        <v>98</v>
      </c>
      <c r="C40" s="220" t="s">
        <v>369</v>
      </c>
      <c r="D40" s="231" t="s">
        <v>23</v>
      </c>
      <c r="E40" s="222" t="s">
        <v>313</v>
      </c>
      <c r="F40" s="223" t="s">
        <v>292</v>
      </c>
      <c r="G40" s="221" t="str">
        <f t="shared" si="0"/>
        <v>Fully Aligned</v>
      </c>
      <c r="H40" s="224" t="s">
        <v>8</v>
      </c>
      <c r="I40" s="224" t="s">
        <v>8</v>
      </c>
      <c r="J40" s="225" t="s">
        <v>486</v>
      </c>
      <c r="K40" s="135"/>
    </row>
    <row r="41" spans="1:11" ht="48" x14ac:dyDescent="0.2">
      <c r="A41" s="134"/>
      <c r="B41" s="228" t="s">
        <v>99</v>
      </c>
      <c r="C41" s="220" t="s">
        <v>187</v>
      </c>
      <c r="D41" s="231" t="s">
        <v>333</v>
      </c>
      <c r="E41" s="222" t="s">
        <v>314</v>
      </c>
      <c r="F41" s="242" t="s">
        <v>360</v>
      </c>
      <c r="G41" s="221" t="str">
        <f t="shared" si="0"/>
        <v>N/A</v>
      </c>
      <c r="H41" s="224" t="s">
        <v>234</v>
      </c>
      <c r="I41" s="224" t="s">
        <v>234</v>
      </c>
      <c r="J41" s="225" t="s">
        <v>487</v>
      </c>
      <c r="K41" s="135"/>
    </row>
    <row r="42" spans="1:11" ht="77.25" customHeight="1" x14ac:dyDescent="0.2">
      <c r="A42" s="134"/>
      <c r="B42" s="228" t="s">
        <v>100</v>
      </c>
      <c r="C42" s="220" t="s">
        <v>370</v>
      </c>
      <c r="D42" s="231" t="s">
        <v>333</v>
      </c>
      <c r="E42" s="222" t="s">
        <v>313</v>
      </c>
      <c r="F42" s="223" t="s">
        <v>361</v>
      </c>
      <c r="G42" s="221" t="str">
        <f t="shared" si="0"/>
        <v>Fully Aligned</v>
      </c>
      <c r="H42" s="224" t="s">
        <v>8</v>
      </c>
      <c r="I42" s="224" t="s">
        <v>8</v>
      </c>
      <c r="J42" s="225" t="s">
        <v>488</v>
      </c>
      <c r="K42" s="135"/>
    </row>
    <row r="43" spans="1:11" ht="36" x14ac:dyDescent="0.2">
      <c r="A43" s="134"/>
      <c r="B43" s="228" t="s">
        <v>101</v>
      </c>
      <c r="C43" s="220" t="s">
        <v>371</v>
      </c>
      <c r="D43" s="221" t="s">
        <v>22</v>
      </c>
      <c r="E43" s="222" t="s">
        <v>313</v>
      </c>
      <c r="F43" s="223" t="s">
        <v>43</v>
      </c>
      <c r="G43" s="221" t="str">
        <f t="shared" si="0"/>
        <v>N/A</v>
      </c>
      <c r="H43" s="224" t="s">
        <v>234</v>
      </c>
      <c r="I43" s="224" t="s">
        <v>234</v>
      </c>
      <c r="J43" s="225" t="s">
        <v>489</v>
      </c>
      <c r="K43" s="135"/>
    </row>
    <row r="44" spans="1:11" ht="24" x14ac:dyDescent="0.2">
      <c r="A44" s="134"/>
      <c r="B44" s="228" t="s">
        <v>102</v>
      </c>
      <c r="C44" s="220" t="s">
        <v>188</v>
      </c>
      <c r="D44" s="221" t="s">
        <v>22</v>
      </c>
      <c r="E44" s="222" t="s">
        <v>313</v>
      </c>
      <c r="F44" s="223" t="s">
        <v>41</v>
      </c>
      <c r="G44" s="221" t="str">
        <f t="shared" si="0"/>
        <v>N/A</v>
      </c>
      <c r="H44" s="224" t="s">
        <v>234</v>
      </c>
      <c r="I44" s="224" t="s">
        <v>234</v>
      </c>
      <c r="J44" s="225" t="s">
        <v>489</v>
      </c>
      <c r="K44" s="135"/>
    </row>
    <row r="45" spans="1:11" ht="60" x14ac:dyDescent="0.2">
      <c r="A45" s="134"/>
      <c r="B45" s="228" t="s">
        <v>103</v>
      </c>
      <c r="C45" s="220" t="s">
        <v>372</v>
      </c>
      <c r="D45" s="221" t="s">
        <v>22</v>
      </c>
      <c r="E45" s="222" t="s">
        <v>313</v>
      </c>
      <c r="F45" s="223" t="s">
        <v>42</v>
      </c>
      <c r="G45" s="221" t="str">
        <f t="shared" si="0"/>
        <v>N/A</v>
      </c>
      <c r="H45" s="224" t="s">
        <v>234</v>
      </c>
      <c r="I45" s="224" t="s">
        <v>234</v>
      </c>
      <c r="J45" s="225" t="s">
        <v>489</v>
      </c>
      <c r="K45" s="135"/>
    </row>
    <row r="46" spans="1:11" ht="36" x14ac:dyDescent="0.2">
      <c r="A46" s="134"/>
      <c r="B46" s="228" t="s">
        <v>104</v>
      </c>
      <c r="C46" s="220" t="s">
        <v>373</v>
      </c>
      <c r="D46" s="221" t="s">
        <v>22</v>
      </c>
      <c r="E46" s="222" t="s">
        <v>21</v>
      </c>
      <c r="F46" s="223" t="s">
        <v>33</v>
      </c>
      <c r="G46" s="221" t="str">
        <f t="shared" si="0"/>
        <v>N/A</v>
      </c>
      <c r="H46" s="224" t="s">
        <v>234</v>
      </c>
      <c r="I46" s="224" t="s">
        <v>234</v>
      </c>
      <c r="J46" s="225" t="s">
        <v>489</v>
      </c>
      <c r="K46" s="135"/>
    </row>
    <row r="47" spans="1:11" ht="24" x14ac:dyDescent="0.2">
      <c r="A47" s="134"/>
      <c r="B47" s="228" t="s">
        <v>105</v>
      </c>
      <c r="C47" s="220" t="s">
        <v>34</v>
      </c>
      <c r="D47" s="221" t="s">
        <v>22</v>
      </c>
      <c r="E47" s="222" t="s">
        <v>21</v>
      </c>
      <c r="F47" s="223" t="s">
        <v>35</v>
      </c>
      <c r="G47" s="221" t="str">
        <f t="shared" si="0"/>
        <v>N/A</v>
      </c>
      <c r="H47" s="224" t="s">
        <v>234</v>
      </c>
      <c r="I47" s="224" t="s">
        <v>234</v>
      </c>
      <c r="J47" s="225" t="s">
        <v>489</v>
      </c>
      <c r="K47" s="135"/>
    </row>
    <row r="48" spans="1:11" ht="82.5" customHeight="1" x14ac:dyDescent="0.2">
      <c r="A48" s="134"/>
      <c r="B48" s="228" t="s">
        <v>106</v>
      </c>
      <c r="C48" s="220" t="s">
        <v>374</v>
      </c>
      <c r="D48" s="231" t="s">
        <v>333</v>
      </c>
      <c r="E48" s="222" t="s">
        <v>21</v>
      </c>
      <c r="F48" s="223" t="s">
        <v>330</v>
      </c>
      <c r="G48" s="221" t="str">
        <f t="shared" si="0"/>
        <v>Fully Aligned</v>
      </c>
      <c r="H48" s="224" t="s">
        <v>8</v>
      </c>
      <c r="I48" s="224" t="s">
        <v>8</v>
      </c>
      <c r="J48" s="225" t="s">
        <v>490</v>
      </c>
      <c r="K48" s="135"/>
    </row>
    <row r="49" spans="1:11" ht="75" customHeight="1" x14ac:dyDescent="0.2">
      <c r="A49" s="134"/>
      <c r="B49" s="228" t="s">
        <v>107</v>
      </c>
      <c r="C49" s="220" t="s">
        <v>36</v>
      </c>
      <c r="D49" s="231" t="s">
        <v>333</v>
      </c>
      <c r="E49" s="222" t="s">
        <v>21</v>
      </c>
      <c r="F49" s="223" t="s">
        <v>37</v>
      </c>
      <c r="G49" s="221" t="str">
        <f t="shared" si="0"/>
        <v>Fully Aligned</v>
      </c>
      <c r="H49" s="224" t="s">
        <v>8</v>
      </c>
      <c r="I49" s="224" t="s">
        <v>8</v>
      </c>
      <c r="J49" s="225" t="s">
        <v>491</v>
      </c>
      <c r="K49" s="135"/>
    </row>
    <row r="50" spans="1:11" ht="111.75" customHeight="1" x14ac:dyDescent="0.2">
      <c r="A50" s="134"/>
      <c r="B50" s="228" t="s">
        <v>108</v>
      </c>
      <c r="C50" s="220" t="s">
        <v>293</v>
      </c>
      <c r="D50" s="231" t="s">
        <v>21</v>
      </c>
      <c r="E50" s="222" t="s">
        <v>21</v>
      </c>
      <c r="F50" s="242" t="s">
        <v>420</v>
      </c>
      <c r="G50" s="221" t="str">
        <f t="shared" si="0"/>
        <v>Fully Aligned</v>
      </c>
      <c r="H50" s="224" t="s">
        <v>8</v>
      </c>
      <c r="I50" s="224" t="s">
        <v>8</v>
      </c>
      <c r="J50" s="225" t="s">
        <v>492</v>
      </c>
      <c r="K50" s="135"/>
    </row>
    <row r="51" spans="1:11" ht="72" x14ac:dyDescent="0.2">
      <c r="A51" s="134"/>
      <c r="B51" s="228" t="s">
        <v>109</v>
      </c>
      <c r="C51" s="220" t="s">
        <v>375</v>
      </c>
      <c r="D51" s="231" t="s">
        <v>21</v>
      </c>
      <c r="E51" s="222" t="s">
        <v>21</v>
      </c>
      <c r="F51" s="223" t="s">
        <v>362</v>
      </c>
      <c r="G51" s="221" t="str">
        <f t="shared" si="0"/>
        <v>N/A</v>
      </c>
      <c r="H51" s="224" t="s">
        <v>234</v>
      </c>
      <c r="I51" s="224" t="s">
        <v>234</v>
      </c>
      <c r="J51" s="225" t="s">
        <v>493</v>
      </c>
      <c r="K51" s="135"/>
    </row>
    <row r="52" spans="1:11" ht="101.25" customHeight="1" x14ac:dyDescent="0.2">
      <c r="A52" s="134"/>
      <c r="B52" s="228" t="s">
        <v>110</v>
      </c>
      <c r="C52" s="220" t="s">
        <v>4</v>
      </c>
      <c r="D52" s="231" t="s">
        <v>21</v>
      </c>
      <c r="E52" s="222" t="s">
        <v>21</v>
      </c>
      <c r="F52" s="223" t="s">
        <v>363</v>
      </c>
      <c r="G52" s="221" t="str">
        <f t="shared" si="0"/>
        <v>Fully Aligned</v>
      </c>
      <c r="H52" s="224" t="s">
        <v>8</v>
      </c>
      <c r="I52" s="224" t="s">
        <v>8</v>
      </c>
      <c r="J52" s="225" t="s">
        <v>494</v>
      </c>
      <c r="K52" s="135"/>
    </row>
    <row r="53" spans="1:11" ht="402" customHeight="1" x14ac:dyDescent="0.2">
      <c r="A53" s="134"/>
      <c r="B53" s="228" t="s">
        <v>111</v>
      </c>
      <c r="C53" s="220" t="s">
        <v>32</v>
      </c>
      <c r="D53" s="231" t="s">
        <v>333</v>
      </c>
      <c r="E53" s="222" t="s">
        <v>21</v>
      </c>
      <c r="F53" s="223" t="s">
        <v>38</v>
      </c>
      <c r="G53" s="221" t="str">
        <f t="shared" si="0"/>
        <v>Fully Aligned</v>
      </c>
      <c r="H53" s="224" t="s">
        <v>8</v>
      </c>
      <c r="I53" s="224" t="s">
        <v>8</v>
      </c>
      <c r="J53" s="225" t="s">
        <v>495</v>
      </c>
      <c r="K53" s="135"/>
    </row>
    <row r="54" spans="1:11" ht="100.5" customHeight="1" x14ac:dyDescent="0.2">
      <c r="A54" s="134"/>
      <c r="B54" s="228" t="s">
        <v>112</v>
      </c>
      <c r="C54" s="227" t="s">
        <v>376</v>
      </c>
      <c r="D54" s="231" t="s">
        <v>21</v>
      </c>
      <c r="E54" s="232" t="s">
        <v>21</v>
      </c>
      <c r="F54" s="242" t="s">
        <v>364</v>
      </c>
      <c r="G54" s="221" t="str">
        <f t="shared" si="0"/>
        <v>Fully Aligned</v>
      </c>
      <c r="H54" s="224" t="s">
        <v>8</v>
      </c>
      <c r="I54" s="224" t="s">
        <v>8</v>
      </c>
      <c r="J54" s="225" t="s">
        <v>496</v>
      </c>
      <c r="K54" s="135"/>
    </row>
    <row r="55" spans="1:11" ht="36" x14ac:dyDescent="0.2">
      <c r="A55" s="134"/>
      <c r="B55" s="228" t="s">
        <v>113</v>
      </c>
      <c r="C55" s="220" t="s">
        <v>44</v>
      </c>
      <c r="D55" s="221" t="s">
        <v>22</v>
      </c>
      <c r="E55" s="222" t="s">
        <v>314</v>
      </c>
      <c r="F55" s="223" t="s">
        <v>365</v>
      </c>
      <c r="G55" s="221" t="str">
        <f t="shared" si="0"/>
        <v>N/A</v>
      </c>
      <c r="H55" s="224" t="s">
        <v>234</v>
      </c>
      <c r="I55" s="224" t="s">
        <v>234</v>
      </c>
      <c r="J55" s="225" t="s">
        <v>489</v>
      </c>
      <c r="K55" s="135"/>
    </row>
    <row r="56" spans="1:11" ht="36" x14ac:dyDescent="0.2">
      <c r="A56" s="134"/>
      <c r="B56" s="228" t="s">
        <v>114</v>
      </c>
      <c r="C56" s="220" t="s">
        <v>337</v>
      </c>
      <c r="D56" s="222" t="s">
        <v>22</v>
      </c>
      <c r="E56" s="222" t="s">
        <v>314</v>
      </c>
      <c r="F56" s="223" t="s">
        <v>336</v>
      </c>
      <c r="G56" s="221" t="str">
        <f t="shared" si="0"/>
        <v>N/A</v>
      </c>
      <c r="H56" s="224" t="s">
        <v>234</v>
      </c>
      <c r="I56" s="224" t="s">
        <v>234</v>
      </c>
      <c r="J56" s="225" t="s">
        <v>489</v>
      </c>
      <c r="K56" s="135"/>
    </row>
    <row r="57" spans="1:11" x14ac:dyDescent="0.2">
      <c r="A57" s="134"/>
      <c r="B57" s="236"/>
      <c r="C57" s="237" t="s">
        <v>5</v>
      </c>
      <c r="D57" s="238"/>
      <c r="E57" s="239"/>
      <c r="F57" s="240"/>
      <c r="G57" s="240"/>
      <c r="H57" s="238"/>
      <c r="I57" s="238"/>
      <c r="J57" s="241"/>
      <c r="K57" s="135"/>
    </row>
    <row r="58" spans="1:11" x14ac:dyDescent="0.2">
      <c r="A58" s="134"/>
      <c r="B58" s="251"/>
      <c r="C58" s="273" t="s">
        <v>184</v>
      </c>
      <c r="D58" s="252"/>
      <c r="E58" s="253"/>
      <c r="F58" s="254"/>
      <c r="G58" s="254"/>
      <c r="H58" s="252"/>
      <c r="I58" s="252"/>
      <c r="J58" s="255"/>
      <c r="K58" s="135"/>
    </row>
    <row r="59" spans="1:11" ht="51.75" customHeight="1" x14ac:dyDescent="0.2">
      <c r="A59" s="134"/>
      <c r="B59" s="228" t="s">
        <v>115</v>
      </c>
      <c r="C59" s="220" t="s">
        <v>422</v>
      </c>
      <c r="D59" s="232" t="s">
        <v>21</v>
      </c>
      <c r="E59" s="222" t="s">
        <v>21</v>
      </c>
      <c r="F59" s="223" t="s">
        <v>379</v>
      </c>
      <c r="G59" s="221" t="str">
        <f t="shared" si="0"/>
        <v>Fully Aligned</v>
      </c>
      <c r="H59" s="224" t="s">
        <v>8</v>
      </c>
      <c r="I59" s="224" t="s">
        <v>8</v>
      </c>
      <c r="J59" s="225" t="s">
        <v>497</v>
      </c>
      <c r="K59" s="135"/>
    </row>
    <row r="60" spans="1:11" ht="66" customHeight="1" x14ac:dyDescent="0.2">
      <c r="A60" s="134"/>
      <c r="B60" s="228" t="s">
        <v>116</v>
      </c>
      <c r="C60" s="220" t="s">
        <v>421</v>
      </c>
      <c r="D60" s="232" t="s">
        <v>21</v>
      </c>
      <c r="E60" s="222" t="s">
        <v>21</v>
      </c>
      <c r="F60" s="223" t="s">
        <v>379</v>
      </c>
      <c r="G60" s="221" t="str">
        <f t="shared" si="0"/>
        <v>Fully Aligned</v>
      </c>
      <c r="H60" s="224" t="s">
        <v>8</v>
      </c>
      <c r="I60" s="224" t="s">
        <v>8</v>
      </c>
      <c r="J60" s="225" t="s">
        <v>498</v>
      </c>
      <c r="K60" s="135"/>
    </row>
    <row r="61" spans="1:11" ht="96" x14ac:dyDescent="0.2">
      <c r="A61" s="134"/>
      <c r="B61" s="228" t="s">
        <v>117</v>
      </c>
      <c r="C61" s="227" t="s">
        <v>377</v>
      </c>
      <c r="D61" s="231" t="s">
        <v>333</v>
      </c>
      <c r="E61" s="232" t="s">
        <v>21</v>
      </c>
      <c r="F61" s="242" t="s">
        <v>378</v>
      </c>
      <c r="G61" s="221" t="str">
        <f t="shared" si="0"/>
        <v>Fully Aligned</v>
      </c>
      <c r="H61" s="224" t="s">
        <v>8</v>
      </c>
      <c r="I61" s="224" t="s">
        <v>8</v>
      </c>
      <c r="J61" s="225" t="s">
        <v>499</v>
      </c>
      <c r="K61" s="135"/>
    </row>
    <row r="62" spans="1:11" ht="36" x14ac:dyDescent="0.2">
      <c r="A62" s="134"/>
      <c r="B62" s="228" t="s">
        <v>118</v>
      </c>
      <c r="C62" s="220" t="s">
        <v>388</v>
      </c>
      <c r="D62" s="222" t="s">
        <v>22</v>
      </c>
      <c r="E62" s="222" t="s">
        <v>313</v>
      </c>
      <c r="F62" s="223" t="s">
        <v>380</v>
      </c>
      <c r="G62" s="221" t="str">
        <f t="shared" si="0"/>
        <v>N/A</v>
      </c>
      <c r="H62" s="224" t="s">
        <v>234</v>
      </c>
      <c r="I62" s="224" t="s">
        <v>234</v>
      </c>
      <c r="J62" s="225" t="s">
        <v>489</v>
      </c>
      <c r="K62" s="135"/>
    </row>
    <row r="63" spans="1:11" ht="36" x14ac:dyDescent="0.2">
      <c r="A63" s="134"/>
      <c r="B63" s="228" t="s">
        <v>119</v>
      </c>
      <c r="C63" s="220" t="s">
        <v>389</v>
      </c>
      <c r="D63" s="222" t="s">
        <v>22</v>
      </c>
      <c r="E63" s="222" t="s">
        <v>313</v>
      </c>
      <c r="F63" s="223" t="s">
        <v>45</v>
      </c>
      <c r="G63" s="221" t="str">
        <f t="shared" si="0"/>
        <v>N/A</v>
      </c>
      <c r="H63" s="224" t="s">
        <v>234</v>
      </c>
      <c r="I63" s="224" t="s">
        <v>234</v>
      </c>
      <c r="J63" s="225" t="s">
        <v>489</v>
      </c>
      <c r="K63" s="135"/>
    </row>
    <row r="64" spans="1:11" ht="72" x14ac:dyDescent="0.2">
      <c r="A64" s="134"/>
      <c r="B64" s="228" t="s">
        <v>120</v>
      </c>
      <c r="C64" s="220" t="s">
        <v>390</v>
      </c>
      <c r="D64" s="231" t="s">
        <v>333</v>
      </c>
      <c r="E64" s="222" t="s">
        <v>313</v>
      </c>
      <c r="F64" s="223" t="s">
        <v>381</v>
      </c>
      <c r="G64" s="221" t="str">
        <f t="shared" si="0"/>
        <v>Fully Aligned</v>
      </c>
      <c r="H64" s="224" t="s">
        <v>8</v>
      </c>
      <c r="I64" s="224" t="s">
        <v>8</v>
      </c>
      <c r="J64" s="225" t="s">
        <v>500</v>
      </c>
      <c r="K64" s="135"/>
    </row>
    <row r="65" spans="1:11" ht="24" x14ac:dyDescent="0.2">
      <c r="A65" s="134"/>
      <c r="B65" s="228" t="s">
        <v>121</v>
      </c>
      <c r="C65" s="220" t="s">
        <v>46</v>
      </c>
      <c r="D65" s="222" t="s">
        <v>22</v>
      </c>
      <c r="E65" s="222" t="s">
        <v>313</v>
      </c>
      <c r="F65" s="223" t="s">
        <v>382</v>
      </c>
      <c r="G65" s="221" t="str">
        <f t="shared" si="0"/>
        <v>N/A</v>
      </c>
      <c r="H65" s="224" t="s">
        <v>234</v>
      </c>
      <c r="I65" s="224" t="s">
        <v>234</v>
      </c>
      <c r="J65" s="225" t="s">
        <v>489</v>
      </c>
      <c r="K65" s="135"/>
    </row>
    <row r="66" spans="1:11" ht="36" x14ac:dyDescent="0.2">
      <c r="A66" s="134"/>
      <c r="B66" s="228" t="s">
        <v>122</v>
      </c>
      <c r="C66" s="220" t="s">
        <v>391</v>
      </c>
      <c r="D66" s="222" t="s">
        <v>22</v>
      </c>
      <c r="E66" s="222" t="s">
        <v>313</v>
      </c>
      <c r="F66" s="223" t="s">
        <v>383</v>
      </c>
      <c r="G66" s="221" t="str">
        <f t="shared" si="0"/>
        <v>N/A</v>
      </c>
      <c r="H66" s="224" t="s">
        <v>234</v>
      </c>
      <c r="I66" s="224" t="s">
        <v>234</v>
      </c>
      <c r="J66" s="225" t="s">
        <v>489</v>
      </c>
      <c r="K66" s="135"/>
    </row>
    <row r="67" spans="1:11" ht="111" customHeight="1" x14ac:dyDescent="0.2">
      <c r="A67" s="134"/>
      <c r="B67" s="228" t="s">
        <v>123</v>
      </c>
      <c r="C67" s="220" t="s">
        <v>392</v>
      </c>
      <c r="D67" s="231" t="s">
        <v>333</v>
      </c>
      <c r="E67" s="222" t="s">
        <v>313</v>
      </c>
      <c r="F67" s="223" t="s">
        <v>189</v>
      </c>
      <c r="G67" s="221" t="str">
        <f t="shared" si="0"/>
        <v>Fully Aligned</v>
      </c>
      <c r="H67" s="224" t="s">
        <v>8</v>
      </c>
      <c r="I67" s="224" t="s">
        <v>8</v>
      </c>
      <c r="J67" s="225" t="s">
        <v>501</v>
      </c>
      <c r="K67" s="135"/>
    </row>
    <row r="68" spans="1:11" ht="96" x14ac:dyDescent="0.2">
      <c r="A68" s="134"/>
      <c r="B68" s="228" t="s">
        <v>124</v>
      </c>
      <c r="C68" s="220" t="s">
        <v>393</v>
      </c>
      <c r="D68" s="231" t="s">
        <v>333</v>
      </c>
      <c r="E68" s="222" t="s">
        <v>313</v>
      </c>
      <c r="F68" s="223" t="s">
        <v>47</v>
      </c>
      <c r="G68" s="221" t="str">
        <f t="shared" si="0"/>
        <v>Fully Aligned</v>
      </c>
      <c r="H68" s="224" t="s">
        <v>8</v>
      </c>
      <c r="I68" s="224" t="s">
        <v>8</v>
      </c>
      <c r="J68" s="225" t="s">
        <v>502</v>
      </c>
      <c r="K68" s="135"/>
    </row>
    <row r="69" spans="1:11" ht="36" x14ac:dyDescent="0.2">
      <c r="A69" s="134"/>
      <c r="B69" s="228" t="s">
        <v>125</v>
      </c>
      <c r="C69" s="220" t="s">
        <v>48</v>
      </c>
      <c r="D69" s="222" t="s">
        <v>22</v>
      </c>
      <c r="E69" s="222" t="s">
        <v>313</v>
      </c>
      <c r="F69" s="223" t="s">
        <v>384</v>
      </c>
      <c r="G69" s="221" t="str">
        <f t="shared" si="0"/>
        <v>N/A</v>
      </c>
      <c r="H69" s="224" t="s">
        <v>234</v>
      </c>
      <c r="I69" s="224" t="s">
        <v>234</v>
      </c>
      <c r="J69" s="225" t="s">
        <v>489</v>
      </c>
      <c r="K69" s="135"/>
    </row>
    <row r="70" spans="1:11" ht="36" x14ac:dyDescent="0.2">
      <c r="A70" s="134"/>
      <c r="B70" s="228" t="s">
        <v>126</v>
      </c>
      <c r="C70" s="220" t="s">
        <v>49</v>
      </c>
      <c r="D70" s="222" t="s">
        <v>22</v>
      </c>
      <c r="E70" s="222" t="s">
        <v>313</v>
      </c>
      <c r="F70" s="223" t="s">
        <v>385</v>
      </c>
      <c r="G70" s="221" t="str">
        <f t="shared" ref="G70:G123" si="1">IF(AND(H70="Fully Aligned",I70="Fully Aligned"),"Fully Aligned",IF(AND(H70="Not Aligned",I70="Not Aligned"),"Not Aligned",IF(AND(H70="Partially Aligned",I70="Not Aligned"),"Not Aligned",IF(AND(H70="Not Aligned",I70="Partially Aligned"),"Not Aligned",IF(AND(H70="N/A",I70="N/A"),"N/A",IF(AND(H70="N/A",I70&lt;&gt;"N/A"),"ERROR",IF(AND(I70="N/A",H70&lt;&gt;"N/A"),"ERROR",IF(OR(H70="",I70=""),"","Partially Aligned"))))))))</f>
        <v>N/A</v>
      </c>
      <c r="H70" s="224" t="s">
        <v>234</v>
      </c>
      <c r="I70" s="224" t="s">
        <v>234</v>
      </c>
      <c r="J70" s="225" t="s">
        <v>489</v>
      </c>
      <c r="K70" s="135"/>
    </row>
    <row r="71" spans="1:11" ht="24" x14ac:dyDescent="0.2">
      <c r="A71" s="134"/>
      <c r="B71" s="228" t="s">
        <v>127</v>
      </c>
      <c r="C71" s="220" t="s">
        <v>190</v>
      </c>
      <c r="D71" s="231" t="s">
        <v>333</v>
      </c>
      <c r="E71" s="222" t="s">
        <v>314</v>
      </c>
      <c r="F71" s="223" t="s">
        <v>50</v>
      </c>
      <c r="G71" s="221" t="str">
        <f t="shared" si="1"/>
        <v>N/A</v>
      </c>
      <c r="H71" s="224" t="s">
        <v>234</v>
      </c>
      <c r="I71" s="224" t="s">
        <v>234</v>
      </c>
      <c r="J71" s="225" t="s">
        <v>487</v>
      </c>
      <c r="K71" s="135"/>
    </row>
    <row r="72" spans="1:11" ht="24" x14ac:dyDescent="0.2">
      <c r="A72" s="134"/>
      <c r="B72" s="228" t="s">
        <v>128</v>
      </c>
      <c r="C72" s="220" t="s">
        <v>191</v>
      </c>
      <c r="D72" s="222" t="s">
        <v>23</v>
      </c>
      <c r="E72" s="222" t="s">
        <v>314</v>
      </c>
      <c r="F72" s="223" t="s">
        <v>39</v>
      </c>
      <c r="G72" s="221" t="str">
        <f t="shared" si="1"/>
        <v>N/A</v>
      </c>
      <c r="H72" s="224" t="s">
        <v>234</v>
      </c>
      <c r="I72" s="224" t="s">
        <v>234</v>
      </c>
      <c r="J72" s="225" t="s">
        <v>487</v>
      </c>
      <c r="K72" s="135"/>
    </row>
    <row r="73" spans="1:11" ht="24" x14ac:dyDescent="0.2">
      <c r="A73" s="134"/>
      <c r="B73" s="228" t="s">
        <v>129</v>
      </c>
      <c r="C73" s="220" t="s">
        <v>192</v>
      </c>
      <c r="D73" s="222" t="s">
        <v>22</v>
      </c>
      <c r="E73" s="222" t="s">
        <v>314</v>
      </c>
      <c r="F73" s="223" t="s">
        <v>386</v>
      </c>
      <c r="G73" s="221" t="str">
        <f t="shared" si="1"/>
        <v>N/A</v>
      </c>
      <c r="H73" s="224" t="s">
        <v>234</v>
      </c>
      <c r="I73" s="224" t="s">
        <v>234</v>
      </c>
      <c r="J73" s="225" t="s">
        <v>489</v>
      </c>
      <c r="K73" s="135"/>
    </row>
    <row r="74" spans="1:11" ht="36" x14ac:dyDescent="0.2">
      <c r="A74" s="134"/>
      <c r="B74" s="228" t="s">
        <v>130</v>
      </c>
      <c r="C74" s="220" t="s">
        <v>329</v>
      </c>
      <c r="D74" s="231" t="s">
        <v>333</v>
      </c>
      <c r="E74" s="222" t="s">
        <v>314</v>
      </c>
      <c r="F74" s="223" t="s">
        <v>51</v>
      </c>
      <c r="G74" s="221" t="str">
        <f t="shared" si="1"/>
        <v>N/A</v>
      </c>
      <c r="H74" s="224" t="s">
        <v>234</v>
      </c>
      <c r="I74" s="224" t="s">
        <v>234</v>
      </c>
      <c r="J74" s="225" t="s">
        <v>487</v>
      </c>
      <c r="K74" s="135"/>
    </row>
    <row r="75" spans="1:11" ht="35.450000000000003" customHeight="1" x14ac:dyDescent="0.2">
      <c r="A75" s="134"/>
      <c r="B75" s="228" t="s">
        <v>131</v>
      </c>
      <c r="C75" s="220" t="s">
        <v>193</v>
      </c>
      <c r="D75" s="222" t="s">
        <v>23</v>
      </c>
      <c r="E75" s="222" t="s">
        <v>314</v>
      </c>
      <c r="F75" s="223" t="s">
        <v>40</v>
      </c>
      <c r="G75" s="221" t="str">
        <f t="shared" si="1"/>
        <v>N/A</v>
      </c>
      <c r="H75" s="224" t="s">
        <v>234</v>
      </c>
      <c r="I75" s="224" t="s">
        <v>234</v>
      </c>
      <c r="J75" s="225" t="s">
        <v>487</v>
      </c>
      <c r="K75" s="135"/>
    </row>
    <row r="76" spans="1:11" ht="101.25" customHeight="1" x14ac:dyDescent="0.2">
      <c r="A76" s="134"/>
      <c r="B76" s="228" t="s">
        <v>132</v>
      </c>
      <c r="C76" s="220" t="s">
        <v>11</v>
      </c>
      <c r="D76" s="231" t="s">
        <v>333</v>
      </c>
      <c r="E76" s="222" t="s">
        <v>21</v>
      </c>
      <c r="F76" s="242" t="s">
        <v>387</v>
      </c>
      <c r="G76" s="221" t="str">
        <f t="shared" si="1"/>
        <v>Fully Aligned</v>
      </c>
      <c r="H76" s="224" t="s">
        <v>8</v>
      </c>
      <c r="I76" s="224" t="s">
        <v>8</v>
      </c>
      <c r="J76" s="225" t="s">
        <v>503</v>
      </c>
      <c r="K76" s="135"/>
    </row>
    <row r="77" spans="1:11" x14ac:dyDescent="0.2">
      <c r="A77" s="134"/>
      <c r="B77" s="236"/>
      <c r="C77" s="237" t="s">
        <v>6</v>
      </c>
      <c r="D77" s="238"/>
      <c r="E77" s="239"/>
      <c r="F77" s="240"/>
      <c r="G77" s="240"/>
      <c r="H77" s="238"/>
      <c r="I77" s="238"/>
      <c r="J77" s="241"/>
      <c r="K77" s="135"/>
    </row>
    <row r="78" spans="1:11" x14ac:dyDescent="0.2">
      <c r="A78" s="134"/>
      <c r="B78" s="251"/>
      <c r="C78" s="273" t="s">
        <v>184</v>
      </c>
      <c r="D78" s="252"/>
      <c r="E78" s="253"/>
      <c r="F78" s="254"/>
      <c r="G78" s="254"/>
      <c r="H78" s="252"/>
      <c r="I78" s="252"/>
      <c r="J78" s="255"/>
      <c r="K78" s="135"/>
    </row>
    <row r="79" spans="1:11" ht="102.75" customHeight="1" x14ac:dyDescent="0.2">
      <c r="A79" s="134"/>
      <c r="B79" s="228" t="s">
        <v>133</v>
      </c>
      <c r="C79" s="220" t="s">
        <v>52</v>
      </c>
      <c r="D79" s="231" t="s">
        <v>21</v>
      </c>
      <c r="E79" s="222" t="s">
        <v>21</v>
      </c>
      <c r="F79" s="223" t="s">
        <v>403</v>
      </c>
      <c r="G79" s="221" t="str">
        <f t="shared" si="1"/>
        <v>Fully Aligned</v>
      </c>
      <c r="H79" s="224" t="s">
        <v>8</v>
      </c>
      <c r="I79" s="224" t="s">
        <v>8</v>
      </c>
      <c r="J79" s="225" t="s">
        <v>504</v>
      </c>
      <c r="K79" s="135"/>
    </row>
    <row r="80" spans="1:11" ht="24" x14ac:dyDescent="0.2">
      <c r="A80" s="134"/>
      <c r="B80" s="228" t="s">
        <v>134</v>
      </c>
      <c r="C80" s="220" t="s">
        <v>53</v>
      </c>
      <c r="D80" s="221" t="s">
        <v>22</v>
      </c>
      <c r="E80" s="222" t="s">
        <v>21</v>
      </c>
      <c r="F80" s="223" t="s">
        <v>54</v>
      </c>
      <c r="G80" s="221" t="str">
        <f t="shared" si="1"/>
        <v>N/A</v>
      </c>
      <c r="H80" s="224" t="s">
        <v>234</v>
      </c>
      <c r="I80" s="224" t="s">
        <v>234</v>
      </c>
      <c r="J80" s="225" t="s">
        <v>489</v>
      </c>
      <c r="K80" s="135"/>
    </row>
    <row r="81" spans="1:11" ht="36" x14ac:dyDescent="0.2">
      <c r="A81" s="134"/>
      <c r="B81" s="228" t="s">
        <v>135</v>
      </c>
      <c r="C81" s="220" t="s">
        <v>194</v>
      </c>
      <c r="D81" s="221" t="s">
        <v>22</v>
      </c>
      <c r="E81" s="222" t="s">
        <v>314</v>
      </c>
      <c r="F81" s="223" t="s">
        <v>56</v>
      </c>
      <c r="G81" s="221" t="str">
        <f t="shared" si="1"/>
        <v>N/A</v>
      </c>
      <c r="H81" s="224" t="s">
        <v>234</v>
      </c>
      <c r="I81" s="224" t="s">
        <v>234</v>
      </c>
      <c r="J81" s="225" t="s">
        <v>489</v>
      </c>
      <c r="K81" s="135"/>
    </row>
    <row r="82" spans="1:11" ht="114" customHeight="1" x14ac:dyDescent="0.2">
      <c r="A82" s="134"/>
      <c r="B82" s="228" t="s">
        <v>136</v>
      </c>
      <c r="C82" s="220" t="s">
        <v>294</v>
      </c>
      <c r="D82" s="231" t="s">
        <v>21</v>
      </c>
      <c r="E82" s="222" t="s">
        <v>21</v>
      </c>
      <c r="F82" s="223" t="s">
        <v>404</v>
      </c>
      <c r="G82" s="221" t="str">
        <f t="shared" si="1"/>
        <v>Fully Aligned</v>
      </c>
      <c r="H82" s="224" t="s">
        <v>8</v>
      </c>
      <c r="I82" s="224" t="s">
        <v>8</v>
      </c>
      <c r="J82" s="225" t="s">
        <v>505</v>
      </c>
      <c r="K82" s="135"/>
    </row>
    <row r="83" spans="1:11" ht="36" x14ac:dyDescent="0.2">
      <c r="A83" s="134"/>
      <c r="B83" s="228" t="s">
        <v>137</v>
      </c>
      <c r="C83" s="220" t="s">
        <v>195</v>
      </c>
      <c r="D83" s="221" t="s">
        <v>22</v>
      </c>
      <c r="E83" s="222" t="s">
        <v>314</v>
      </c>
      <c r="F83" s="223" t="s">
        <v>405</v>
      </c>
      <c r="G83" s="221" t="str">
        <f t="shared" si="1"/>
        <v>N/A</v>
      </c>
      <c r="H83" s="224" t="s">
        <v>234</v>
      </c>
      <c r="I83" s="224" t="s">
        <v>234</v>
      </c>
      <c r="J83" s="225" t="s">
        <v>489</v>
      </c>
      <c r="K83" s="135"/>
    </row>
    <row r="84" spans="1:11" ht="114.75" customHeight="1" x14ac:dyDescent="0.2">
      <c r="A84" s="134"/>
      <c r="B84" s="228" t="s">
        <v>138</v>
      </c>
      <c r="C84" s="220" t="s">
        <v>394</v>
      </c>
      <c r="D84" s="231" t="s">
        <v>21</v>
      </c>
      <c r="E84" s="222" t="s">
        <v>21</v>
      </c>
      <c r="F84" s="223" t="s">
        <v>228</v>
      </c>
      <c r="G84" s="221" t="str">
        <f t="shared" si="1"/>
        <v>Fully Aligned</v>
      </c>
      <c r="H84" s="224" t="s">
        <v>8</v>
      </c>
      <c r="I84" s="224" t="s">
        <v>8</v>
      </c>
      <c r="J84" s="225" t="s">
        <v>506</v>
      </c>
      <c r="K84" s="135"/>
    </row>
    <row r="85" spans="1:11" ht="90.75" customHeight="1" x14ac:dyDescent="0.2">
      <c r="A85" s="134"/>
      <c r="B85" s="228" t="s">
        <v>139</v>
      </c>
      <c r="C85" s="220" t="s">
        <v>395</v>
      </c>
      <c r="D85" s="231" t="s">
        <v>21</v>
      </c>
      <c r="E85" s="222" t="s">
        <v>21</v>
      </c>
      <c r="F85" s="223" t="s">
        <v>406</v>
      </c>
      <c r="G85" s="221" t="str">
        <f t="shared" si="1"/>
        <v>Fully Aligned</v>
      </c>
      <c r="H85" s="224" t="s">
        <v>8</v>
      </c>
      <c r="I85" s="224" t="s">
        <v>8</v>
      </c>
      <c r="J85" s="225" t="s">
        <v>507</v>
      </c>
      <c r="K85" s="135"/>
    </row>
    <row r="86" spans="1:11" ht="84" x14ac:dyDescent="0.2">
      <c r="A86" s="134"/>
      <c r="B86" s="228" t="s">
        <v>140</v>
      </c>
      <c r="C86" s="220" t="s">
        <v>295</v>
      </c>
      <c r="D86" s="231" t="s">
        <v>21</v>
      </c>
      <c r="E86" s="222" t="s">
        <v>21</v>
      </c>
      <c r="F86" s="223" t="s">
        <v>407</v>
      </c>
      <c r="G86" s="221" t="str">
        <f t="shared" si="1"/>
        <v>Fully Aligned</v>
      </c>
      <c r="H86" s="224" t="s">
        <v>8</v>
      </c>
      <c r="I86" s="224" t="s">
        <v>8</v>
      </c>
      <c r="J86" s="225" t="s">
        <v>508</v>
      </c>
      <c r="K86" s="135"/>
    </row>
    <row r="87" spans="1:11" ht="117" customHeight="1" x14ac:dyDescent="0.2">
      <c r="A87" s="134"/>
      <c r="B87" s="228" t="s">
        <v>141</v>
      </c>
      <c r="C87" s="220" t="s">
        <v>253</v>
      </c>
      <c r="D87" s="221" t="s">
        <v>23</v>
      </c>
      <c r="E87" s="222" t="s">
        <v>313</v>
      </c>
      <c r="F87" s="223" t="s">
        <v>254</v>
      </c>
      <c r="G87" s="221" t="str">
        <f t="shared" si="1"/>
        <v>Fully Aligned</v>
      </c>
      <c r="H87" s="224" t="s">
        <v>8</v>
      </c>
      <c r="I87" s="224" t="s">
        <v>8</v>
      </c>
      <c r="J87" s="225" t="s">
        <v>544</v>
      </c>
      <c r="K87" s="135"/>
    </row>
    <row r="88" spans="1:11" ht="36" x14ac:dyDescent="0.2">
      <c r="A88" s="134"/>
      <c r="B88" s="228" t="s">
        <v>142</v>
      </c>
      <c r="C88" s="220" t="s">
        <v>396</v>
      </c>
      <c r="D88" s="221" t="s">
        <v>22</v>
      </c>
      <c r="E88" s="222" t="s">
        <v>313</v>
      </c>
      <c r="F88" s="223" t="s">
        <v>408</v>
      </c>
      <c r="G88" s="221" t="str">
        <f t="shared" si="1"/>
        <v>N/A</v>
      </c>
      <c r="H88" s="224" t="s">
        <v>234</v>
      </c>
      <c r="I88" s="224" t="s">
        <v>234</v>
      </c>
      <c r="J88" s="225" t="s">
        <v>489</v>
      </c>
      <c r="K88" s="135"/>
    </row>
    <row r="89" spans="1:11" ht="125.25" customHeight="1" x14ac:dyDescent="0.2">
      <c r="A89" s="134"/>
      <c r="B89" s="228" t="s">
        <v>143</v>
      </c>
      <c r="C89" s="220" t="s">
        <v>397</v>
      </c>
      <c r="D89" s="231" t="s">
        <v>21</v>
      </c>
      <c r="E89" s="222" t="s">
        <v>21</v>
      </c>
      <c r="F89" s="223" t="s">
        <v>409</v>
      </c>
      <c r="G89" s="221" t="str">
        <f t="shared" si="1"/>
        <v>Fully Aligned</v>
      </c>
      <c r="H89" s="224" t="s">
        <v>8</v>
      </c>
      <c r="I89" s="224" t="s">
        <v>8</v>
      </c>
      <c r="J89" s="225" t="s">
        <v>509</v>
      </c>
      <c r="K89" s="135"/>
    </row>
    <row r="90" spans="1:11" ht="87.75" customHeight="1" x14ac:dyDescent="0.2">
      <c r="A90" s="134"/>
      <c r="B90" s="228" t="s">
        <v>144</v>
      </c>
      <c r="C90" s="220" t="s">
        <v>296</v>
      </c>
      <c r="D90" s="231" t="s">
        <v>333</v>
      </c>
      <c r="E90" s="222" t="s">
        <v>313</v>
      </c>
      <c r="F90" s="223" t="s">
        <v>300</v>
      </c>
      <c r="G90" s="221" t="str">
        <f t="shared" si="1"/>
        <v>Fully Aligned</v>
      </c>
      <c r="H90" s="224" t="s">
        <v>8</v>
      </c>
      <c r="I90" s="224" t="s">
        <v>8</v>
      </c>
      <c r="J90" s="225" t="s">
        <v>510</v>
      </c>
      <c r="K90" s="135"/>
    </row>
    <row r="91" spans="1:11" ht="102" customHeight="1" x14ac:dyDescent="0.2">
      <c r="A91" s="134"/>
      <c r="B91" s="228" t="s">
        <v>145</v>
      </c>
      <c r="C91" s="220" t="s">
        <v>196</v>
      </c>
      <c r="D91" s="221" t="s">
        <v>21</v>
      </c>
      <c r="E91" s="222" t="s">
        <v>21</v>
      </c>
      <c r="F91" s="223" t="s">
        <v>410</v>
      </c>
      <c r="G91" s="221" t="str">
        <f t="shared" si="1"/>
        <v>Fully Aligned</v>
      </c>
      <c r="H91" s="224" t="s">
        <v>8</v>
      </c>
      <c r="I91" s="224" t="s">
        <v>8</v>
      </c>
      <c r="J91" s="225" t="s">
        <v>511</v>
      </c>
      <c r="K91" s="135"/>
    </row>
    <row r="92" spans="1:11" x14ac:dyDescent="0.2">
      <c r="A92" s="134"/>
      <c r="B92" s="236"/>
      <c r="C92" s="243" t="s">
        <v>12</v>
      </c>
      <c r="D92" s="238"/>
      <c r="E92" s="239"/>
      <c r="F92" s="239"/>
      <c r="G92" s="239"/>
      <c r="H92" s="244"/>
      <c r="I92" s="238"/>
      <c r="J92" s="241"/>
      <c r="K92" s="135"/>
    </row>
    <row r="93" spans="1:11" x14ac:dyDescent="0.2">
      <c r="A93" s="134"/>
      <c r="B93" s="251"/>
      <c r="C93" s="273" t="s">
        <v>184</v>
      </c>
      <c r="D93" s="252"/>
      <c r="E93" s="275"/>
      <c r="F93" s="254"/>
      <c r="G93" s="254"/>
      <c r="H93" s="252"/>
      <c r="I93" s="252"/>
      <c r="J93" s="255"/>
      <c r="K93" s="135"/>
    </row>
    <row r="94" spans="1:11" ht="72" x14ac:dyDescent="0.2">
      <c r="A94" s="134"/>
      <c r="B94" s="230" t="s">
        <v>146</v>
      </c>
      <c r="C94" s="227" t="s">
        <v>398</v>
      </c>
      <c r="D94" s="232" t="s">
        <v>21</v>
      </c>
      <c r="E94" s="232" t="s">
        <v>313</v>
      </c>
      <c r="F94" s="242" t="s">
        <v>335</v>
      </c>
      <c r="G94" s="221" t="str">
        <f t="shared" si="1"/>
        <v>N/A</v>
      </c>
      <c r="H94" s="224" t="s">
        <v>234</v>
      </c>
      <c r="I94" s="224" t="s">
        <v>234</v>
      </c>
      <c r="J94" s="225" t="s">
        <v>545</v>
      </c>
      <c r="K94" s="135"/>
    </row>
    <row r="95" spans="1:11" ht="78.75" customHeight="1" x14ac:dyDescent="0.2">
      <c r="A95" s="134"/>
      <c r="B95" s="228" t="s">
        <v>147</v>
      </c>
      <c r="C95" s="220" t="s">
        <v>399</v>
      </c>
      <c r="D95" s="231" t="s">
        <v>333</v>
      </c>
      <c r="E95" s="222" t="s">
        <v>313</v>
      </c>
      <c r="F95" s="223" t="s">
        <v>411</v>
      </c>
      <c r="G95" s="221" t="str">
        <f t="shared" si="1"/>
        <v>N/A</v>
      </c>
      <c r="H95" s="224" t="s">
        <v>234</v>
      </c>
      <c r="I95" s="224" t="s">
        <v>234</v>
      </c>
      <c r="J95" s="225" t="s">
        <v>548</v>
      </c>
      <c r="K95" s="135"/>
    </row>
    <row r="96" spans="1:11" x14ac:dyDescent="0.2">
      <c r="A96" s="134"/>
      <c r="B96" s="251"/>
      <c r="C96" s="273" t="s">
        <v>19</v>
      </c>
      <c r="D96" s="252"/>
      <c r="E96" s="253"/>
      <c r="F96" s="276"/>
      <c r="G96" s="276"/>
      <c r="H96" s="276"/>
      <c r="I96" s="252"/>
      <c r="J96" s="255"/>
      <c r="K96" s="135"/>
    </row>
    <row r="97" spans="1:11" ht="81.75" customHeight="1" x14ac:dyDescent="0.2">
      <c r="A97" s="134"/>
      <c r="B97" s="228" t="s">
        <v>148</v>
      </c>
      <c r="C97" s="220" t="s">
        <v>57</v>
      </c>
      <c r="D97" s="231" t="s">
        <v>333</v>
      </c>
      <c r="E97" s="222" t="s">
        <v>21</v>
      </c>
      <c r="F97" s="223" t="s">
        <v>58</v>
      </c>
      <c r="G97" s="221" t="str">
        <f t="shared" si="1"/>
        <v>N/A</v>
      </c>
      <c r="H97" s="224" t="s">
        <v>234</v>
      </c>
      <c r="I97" s="224" t="s">
        <v>234</v>
      </c>
      <c r="J97" s="225" t="s">
        <v>545</v>
      </c>
      <c r="K97" s="135"/>
    </row>
    <row r="98" spans="1:11" ht="72" x14ac:dyDescent="0.2">
      <c r="A98" s="134"/>
      <c r="B98" s="228" t="s">
        <v>149</v>
      </c>
      <c r="C98" s="220" t="s">
        <v>197</v>
      </c>
      <c r="D98" s="231" t="s">
        <v>333</v>
      </c>
      <c r="E98" s="222" t="s">
        <v>21</v>
      </c>
      <c r="F98" s="223" t="s">
        <v>59</v>
      </c>
      <c r="G98" s="221" t="str">
        <f t="shared" si="1"/>
        <v>N/A</v>
      </c>
      <c r="H98" s="224" t="s">
        <v>234</v>
      </c>
      <c r="I98" s="224" t="s">
        <v>234</v>
      </c>
      <c r="J98" s="225" t="s">
        <v>545</v>
      </c>
      <c r="K98" s="135"/>
    </row>
    <row r="99" spans="1:11" ht="72" x14ac:dyDescent="0.2">
      <c r="A99" s="134"/>
      <c r="B99" s="228" t="s">
        <v>150</v>
      </c>
      <c r="C99" s="220" t="s">
        <v>60</v>
      </c>
      <c r="D99" s="231" t="s">
        <v>333</v>
      </c>
      <c r="E99" s="222" t="s">
        <v>21</v>
      </c>
      <c r="F99" s="223" t="s">
        <v>61</v>
      </c>
      <c r="G99" s="221" t="str">
        <f t="shared" si="1"/>
        <v>N/A</v>
      </c>
      <c r="H99" s="224" t="s">
        <v>234</v>
      </c>
      <c r="I99" s="224" t="s">
        <v>234</v>
      </c>
      <c r="J99" s="225" t="s">
        <v>545</v>
      </c>
      <c r="K99" s="135"/>
    </row>
    <row r="100" spans="1:11" ht="72" x14ac:dyDescent="0.2">
      <c r="A100" s="134"/>
      <c r="B100" s="228" t="s">
        <v>151</v>
      </c>
      <c r="C100" s="220" t="s">
        <v>63</v>
      </c>
      <c r="D100" s="231" t="s">
        <v>333</v>
      </c>
      <c r="E100" s="222" t="s">
        <v>21</v>
      </c>
      <c r="F100" s="223" t="s">
        <v>62</v>
      </c>
      <c r="G100" s="221" t="str">
        <f t="shared" si="1"/>
        <v>N/A</v>
      </c>
      <c r="H100" s="224" t="s">
        <v>234</v>
      </c>
      <c r="I100" s="224" t="s">
        <v>234</v>
      </c>
      <c r="J100" s="225" t="s">
        <v>545</v>
      </c>
      <c r="K100" s="135"/>
    </row>
    <row r="101" spans="1:11" ht="72" x14ac:dyDescent="0.2">
      <c r="A101" s="134"/>
      <c r="B101" s="228" t="s">
        <v>152</v>
      </c>
      <c r="C101" s="220" t="s">
        <v>65</v>
      </c>
      <c r="D101" s="231" t="s">
        <v>333</v>
      </c>
      <c r="E101" s="222" t="s">
        <v>21</v>
      </c>
      <c r="F101" s="223" t="s">
        <v>64</v>
      </c>
      <c r="G101" s="221" t="str">
        <f t="shared" si="1"/>
        <v>N/A</v>
      </c>
      <c r="H101" s="224" t="s">
        <v>234</v>
      </c>
      <c r="I101" s="224" t="s">
        <v>234</v>
      </c>
      <c r="J101" s="225" t="s">
        <v>546</v>
      </c>
      <c r="K101" s="135"/>
    </row>
    <row r="102" spans="1:11" x14ac:dyDescent="0.2">
      <c r="A102" s="134"/>
      <c r="B102" s="236"/>
      <c r="C102" s="243" t="s">
        <v>13</v>
      </c>
      <c r="D102" s="238"/>
      <c r="E102" s="239"/>
      <c r="F102" s="244"/>
      <c r="G102" s="244"/>
      <c r="H102" s="238"/>
      <c r="I102" s="238"/>
      <c r="J102" s="241"/>
      <c r="K102" s="135"/>
    </row>
    <row r="103" spans="1:11" x14ac:dyDescent="0.2">
      <c r="A103" s="134"/>
      <c r="B103" s="251"/>
      <c r="C103" s="273" t="s">
        <v>184</v>
      </c>
      <c r="D103" s="252"/>
      <c r="E103" s="253"/>
      <c r="F103" s="276"/>
      <c r="G103" s="276"/>
      <c r="H103" s="276"/>
      <c r="I103" s="252"/>
      <c r="J103" s="255"/>
      <c r="K103" s="135"/>
    </row>
    <row r="104" spans="1:11" ht="81" customHeight="1" x14ac:dyDescent="0.2">
      <c r="A104" s="134"/>
      <c r="B104" s="228" t="s">
        <v>299</v>
      </c>
      <c r="C104" s="220" t="s">
        <v>66</v>
      </c>
      <c r="D104" s="221" t="s">
        <v>21</v>
      </c>
      <c r="E104" s="222" t="s">
        <v>21</v>
      </c>
      <c r="F104" s="223" t="s">
        <v>412</v>
      </c>
      <c r="G104" s="221" t="str">
        <f t="shared" si="1"/>
        <v>Fully Aligned</v>
      </c>
      <c r="H104" s="224" t="s">
        <v>8</v>
      </c>
      <c r="I104" s="224" t="s">
        <v>8</v>
      </c>
      <c r="J104" s="225" t="s">
        <v>512</v>
      </c>
      <c r="K104" s="135"/>
    </row>
    <row r="105" spans="1:11" ht="150" customHeight="1" x14ac:dyDescent="0.2">
      <c r="A105" s="134"/>
      <c r="B105" s="228" t="s">
        <v>255</v>
      </c>
      <c r="C105" s="235" t="s">
        <v>309</v>
      </c>
      <c r="D105" s="231" t="s">
        <v>333</v>
      </c>
      <c r="E105" s="222" t="s">
        <v>313</v>
      </c>
      <c r="F105" s="223" t="s">
        <v>67</v>
      </c>
      <c r="G105" s="221" t="str">
        <f t="shared" si="1"/>
        <v>Fully Aligned</v>
      </c>
      <c r="H105" s="224" t="s">
        <v>8</v>
      </c>
      <c r="I105" s="224" t="s">
        <v>8</v>
      </c>
      <c r="J105" s="225" t="s">
        <v>513</v>
      </c>
      <c r="K105" s="135"/>
    </row>
    <row r="106" spans="1:11" ht="78.75" customHeight="1" x14ac:dyDescent="0.2">
      <c r="A106" s="134"/>
      <c r="B106" s="228" t="s">
        <v>428</v>
      </c>
      <c r="C106" s="235" t="s">
        <v>310</v>
      </c>
      <c r="D106" s="231" t="s">
        <v>23</v>
      </c>
      <c r="E106" s="222" t="s">
        <v>313</v>
      </c>
      <c r="F106" s="223" t="s">
        <v>68</v>
      </c>
      <c r="G106" s="221" t="str">
        <f t="shared" si="1"/>
        <v>N/A</v>
      </c>
      <c r="H106" s="224" t="s">
        <v>234</v>
      </c>
      <c r="I106" s="224" t="s">
        <v>234</v>
      </c>
      <c r="J106" s="225" t="s">
        <v>514</v>
      </c>
      <c r="K106" s="135"/>
    </row>
    <row r="107" spans="1:11" ht="48" x14ac:dyDescent="0.2">
      <c r="A107" s="134"/>
      <c r="B107" s="228" t="s">
        <v>429</v>
      </c>
      <c r="C107" s="235" t="s">
        <v>311</v>
      </c>
      <c r="D107" s="231" t="s">
        <v>22</v>
      </c>
      <c r="E107" s="222" t="s">
        <v>313</v>
      </c>
      <c r="F107" s="223" t="s">
        <v>69</v>
      </c>
      <c r="G107" s="221" t="str">
        <f t="shared" si="1"/>
        <v>N/A</v>
      </c>
      <c r="H107" s="224" t="s">
        <v>234</v>
      </c>
      <c r="I107" s="224" t="s">
        <v>234</v>
      </c>
      <c r="J107" s="225" t="s">
        <v>489</v>
      </c>
      <c r="K107" s="135"/>
    </row>
    <row r="108" spans="1:11" ht="36" x14ac:dyDescent="0.2">
      <c r="A108" s="134"/>
      <c r="B108" s="228" t="s">
        <v>430</v>
      </c>
      <c r="C108" s="280" t="s">
        <v>198</v>
      </c>
      <c r="D108" s="277" t="s">
        <v>333</v>
      </c>
      <c r="E108" s="259" t="s">
        <v>314</v>
      </c>
      <c r="F108" s="260" t="s">
        <v>297</v>
      </c>
      <c r="G108" s="221" t="str">
        <f t="shared" si="1"/>
        <v>N/A</v>
      </c>
      <c r="H108" s="224" t="s">
        <v>234</v>
      </c>
      <c r="I108" s="224" t="s">
        <v>234</v>
      </c>
      <c r="J108" s="225" t="s">
        <v>487</v>
      </c>
      <c r="K108" s="135"/>
    </row>
    <row r="109" spans="1:11" x14ac:dyDescent="0.2">
      <c r="A109" s="134"/>
      <c r="B109" s="353" t="s">
        <v>168</v>
      </c>
      <c r="C109" s="354" t="s">
        <v>169</v>
      </c>
      <c r="D109" s="283"/>
      <c r="E109" s="284"/>
      <c r="F109" s="285"/>
      <c r="G109" s="285"/>
      <c r="H109" s="283"/>
      <c r="I109" s="283"/>
      <c r="J109" s="286"/>
      <c r="K109" s="135"/>
    </row>
    <row r="110" spans="1:11" x14ac:dyDescent="0.2">
      <c r="A110" s="134"/>
      <c r="B110" s="263"/>
      <c r="C110" s="281" t="s">
        <v>1</v>
      </c>
      <c r="D110" s="265"/>
      <c r="E110" s="266"/>
      <c r="F110" s="282"/>
      <c r="G110" s="282"/>
      <c r="H110" s="265"/>
      <c r="I110" s="265"/>
      <c r="J110" s="268"/>
      <c r="K110" s="135"/>
    </row>
    <row r="111" spans="1:11" ht="259.5" customHeight="1" x14ac:dyDescent="0.2">
      <c r="A111" s="134"/>
      <c r="B111" s="219" t="s">
        <v>170</v>
      </c>
      <c r="C111" s="220" t="s">
        <v>302</v>
      </c>
      <c r="D111" s="231" t="s">
        <v>333</v>
      </c>
      <c r="E111" s="222" t="s">
        <v>21</v>
      </c>
      <c r="F111" s="223" t="s">
        <v>301</v>
      </c>
      <c r="G111" s="221" t="str">
        <f t="shared" si="1"/>
        <v>Partially Aligned</v>
      </c>
      <c r="H111" s="224" t="s">
        <v>8</v>
      </c>
      <c r="I111" s="224" t="s">
        <v>18</v>
      </c>
      <c r="J111" s="225" t="s">
        <v>547</v>
      </c>
      <c r="K111" s="135"/>
    </row>
    <row r="112" spans="1:11" ht="66.75" customHeight="1" x14ac:dyDescent="0.2">
      <c r="A112" s="134"/>
      <c r="B112" s="219" t="s">
        <v>171</v>
      </c>
      <c r="C112" s="220" t="s">
        <v>199</v>
      </c>
      <c r="D112" s="231" t="s">
        <v>333</v>
      </c>
      <c r="E112" s="222" t="s">
        <v>21</v>
      </c>
      <c r="F112" s="223" t="s">
        <v>30</v>
      </c>
      <c r="G112" s="221" t="str">
        <f t="shared" si="1"/>
        <v>Fully Aligned</v>
      </c>
      <c r="H112" s="224" t="s">
        <v>8</v>
      </c>
      <c r="I112" s="224" t="s">
        <v>8</v>
      </c>
      <c r="J112" s="225" t="s">
        <v>515</v>
      </c>
      <c r="K112" s="135"/>
    </row>
    <row r="113" spans="1:11" ht="36" x14ac:dyDescent="0.2">
      <c r="A113" s="134"/>
      <c r="B113" s="219" t="s">
        <v>172</v>
      </c>
      <c r="C113" s="220" t="s">
        <v>26</v>
      </c>
      <c r="D113" s="231" t="s">
        <v>23</v>
      </c>
      <c r="E113" s="222" t="s">
        <v>314</v>
      </c>
      <c r="F113" s="223" t="s">
        <v>25</v>
      </c>
      <c r="G113" s="221" t="str">
        <f t="shared" si="1"/>
        <v>N/A</v>
      </c>
      <c r="H113" s="224" t="s">
        <v>234</v>
      </c>
      <c r="I113" s="224" t="s">
        <v>234</v>
      </c>
      <c r="J113" s="225" t="s">
        <v>487</v>
      </c>
      <c r="K113" s="135"/>
    </row>
    <row r="114" spans="1:11" ht="111" customHeight="1" x14ac:dyDescent="0.2">
      <c r="A114" s="134"/>
      <c r="B114" s="219" t="s">
        <v>173</v>
      </c>
      <c r="C114" s="235" t="s">
        <v>269</v>
      </c>
      <c r="D114" s="231" t="s">
        <v>333</v>
      </c>
      <c r="E114" s="222" t="s">
        <v>21</v>
      </c>
      <c r="F114" s="223" t="s">
        <v>31</v>
      </c>
      <c r="G114" s="221" t="str">
        <f t="shared" si="1"/>
        <v>Fully Aligned</v>
      </c>
      <c r="H114" s="224" t="s">
        <v>8</v>
      </c>
      <c r="I114" s="224" t="s">
        <v>8</v>
      </c>
      <c r="J114" s="225" t="s">
        <v>516</v>
      </c>
      <c r="K114" s="135"/>
    </row>
    <row r="115" spans="1:11" x14ac:dyDescent="0.2">
      <c r="A115" s="134"/>
      <c r="B115" s="236"/>
      <c r="C115" s="243" t="s">
        <v>5</v>
      </c>
      <c r="D115" s="238"/>
      <c r="E115" s="239"/>
      <c r="F115" s="244"/>
      <c r="G115" s="244"/>
      <c r="H115" s="238"/>
      <c r="I115" s="238"/>
      <c r="J115" s="241"/>
      <c r="K115" s="135"/>
    </row>
    <row r="116" spans="1:11" ht="343.5" customHeight="1" x14ac:dyDescent="0.2">
      <c r="A116" s="134"/>
      <c r="B116" s="219" t="s">
        <v>174</v>
      </c>
      <c r="C116" s="220" t="s">
        <v>298</v>
      </c>
      <c r="D116" s="231" t="s">
        <v>333</v>
      </c>
      <c r="E116" s="222" t="s">
        <v>21</v>
      </c>
      <c r="F116" s="223" t="s">
        <v>303</v>
      </c>
      <c r="G116" s="221" t="str">
        <f t="shared" si="1"/>
        <v>Fully Aligned</v>
      </c>
      <c r="H116" s="224" t="s">
        <v>8</v>
      </c>
      <c r="I116" s="224" t="s">
        <v>8</v>
      </c>
      <c r="J116" s="355" t="s">
        <v>517</v>
      </c>
      <c r="K116" s="135"/>
    </row>
    <row r="117" spans="1:11" x14ac:dyDescent="0.2">
      <c r="A117" s="134"/>
      <c r="B117" s="236"/>
      <c r="C117" s="243" t="s">
        <v>6</v>
      </c>
      <c r="D117" s="238"/>
      <c r="E117" s="239"/>
      <c r="F117" s="244"/>
      <c r="G117" s="244"/>
      <c r="H117" s="238"/>
      <c r="I117" s="238"/>
      <c r="J117" s="241"/>
      <c r="K117" s="135"/>
    </row>
    <row r="118" spans="1:11" ht="40.5" customHeight="1" x14ac:dyDescent="0.2">
      <c r="A118" s="134"/>
      <c r="B118" s="219" t="s">
        <v>175</v>
      </c>
      <c r="C118" s="220" t="s">
        <v>400</v>
      </c>
      <c r="D118" s="221" t="s">
        <v>22</v>
      </c>
      <c r="E118" s="222" t="s">
        <v>21</v>
      </c>
      <c r="F118" s="223" t="s">
        <v>55</v>
      </c>
      <c r="G118" s="221" t="str">
        <f t="shared" si="1"/>
        <v>N/A</v>
      </c>
      <c r="H118" s="224" t="s">
        <v>234</v>
      </c>
      <c r="I118" s="224" t="s">
        <v>234</v>
      </c>
      <c r="J118" s="356" t="s">
        <v>489</v>
      </c>
      <c r="K118" s="135"/>
    </row>
    <row r="119" spans="1:11" x14ac:dyDescent="0.2">
      <c r="A119" s="134"/>
      <c r="B119" s="236"/>
      <c r="C119" s="243" t="s">
        <v>12</v>
      </c>
      <c r="D119" s="238"/>
      <c r="E119" s="239"/>
      <c r="F119" s="244"/>
      <c r="G119" s="244"/>
      <c r="H119" s="238"/>
      <c r="I119" s="238"/>
      <c r="J119" s="241"/>
      <c r="K119" s="135"/>
    </row>
    <row r="120" spans="1:11" x14ac:dyDescent="0.2">
      <c r="A120" s="134"/>
      <c r="B120" s="219" t="s">
        <v>176</v>
      </c>
      <c r="C120" s="235" t="s">
        <v>181</v>
      </c>
      <c r="D120" s="221" t="s">
        <v>22</v>
      </c>
      <c r="E120" s="222" t="s">
        <v>21</v>
      </c>
      <c r="F120" s="223" t="s">
        <v>24</v>
      </c>
      <c r="G120" s="221" t="str">
        <f t="shared" si="1"/>
        <v>N/A</v>
      </c>
      <c r="H120" s="224" t="s">
        <v>234</v>
      </c>
      <c r="I120" s="224" t="s">
        <v>234</v>
      </c>
      <c r="J120" s="356" t="s">
        <v>489</v>
      </c>
      <c r="K120" s="135"/>
    </row>
    <row r="121" spans="1:11" ht="24" x14ac:dyDescent="0.2">
      <c r="A121" s="134"/>
      <c r="B121" s="219" t="s">
        <v>177</v>
      </c>
      <c r="C121" s="235" t="s">
        <v>180</v>
      </c>
      <c r="D121" s="231" t="s">
        <v>333</v>
      </c>
      <c r="E121" s="222" t="s">
        <v>21</v>
      </c>
      <c r="F121" s="223" t="s">
        <v>27</v>
      </c>
      <c r="G121" s="221" t="str">
        <f t="shared" si="1"/>
        <v>N/A</v>
      </c>
      <c r="H121" s="224" t="s">
        <v>234</v>
      </c>
      <c r="I121" s="224" t="s">
        <v>234</v>
      </c>
      <c r="J121" s="356" t="s">
        <v>518</v>
      </c>
      <c r="K121" s="135"/>
    </row>
    <row r="122" spans="1:11" ht="36" x14ac:dyDescent="0.2">
      <c r="A122" s="134"/>
      <c r="B122" s="219" t="s">
        <v>178</v>
      </c>
      <c r="C122" s="220" t="s">
        <v>401</v>
      </c>
      <c r="D122" s="231" t="s">
        <v>333</v>
      </c>
      <c r="E122" s="222" t="s">
        <v>21</v>
      </c>
      <c r="F122" s="223" t="s">
        <v>28</v>
      </c>
      <c r="G122" s="221" t="str">
        <f t="shared" si="1"/>
        <v>N/A</v>
      </c>
      <c r="H122" s="224" t="s">
        <v>234</v>
      </c>
      <c r="I122" s="224" t="s">
        <v>234</v>
      </c>
      <c r="J122" s="356" t="s">
        <v>518</v>
      </c>
      <c r="K122" s="135"/>
    </row>
    <row r="123" spans="1:11" s="145" customFormat="1" ht="24" x14ac:dyDescent="0.2">
      <c r="A123" s="278"/>
      <c r="B123" s="219" t="s">
        <v>179</v>
      </c>
      <c r="C123" s="220" t="s">
        <v>200</v>
      </c>
      <c r="D123" s="231" t="s">
        <v>333</v>
      </c>
      <c r="E123" s="222" t="s">
        <v>21</v>
      </c>
      <c r="F123" s="223" t="s">
        <v>29</v>
      </c>
      <c r="G123" s="221" t="str">
        <f t="shared" si="1"/>
        <v>N/A</v>
      </c>
      <c r="H123" s="224" t="s">
        <v>234</v>
      </c>
      <c r="I123" s="224" t="s">
        <v>234</v>
      </c>
      <c r="J123" s="356" t="s">
        <v>518</v>
      </c>
      <c r="K123" s="279"/>
    </row>
    <row r="124" spans="1:11" x14ac:dyDescent="0.2">
      <c r="B124" s="204"/>
      <c r="C124" s="208"/>
      <c r="D124" s="209"/>
      <c r="E124" s="217"/>
      <c r="F124" s="215"/>
      <c r="G124" s="211"/>
      <c r="H124" s="211"/>
      <c r="I124" s="211"/>
      <c r="J124" s="214"/>
    </row>
    <row r="125" spans="1:11" hidden="1" x14ac:dyDescent="0.2">
      <c r="G125" s="133" t="s">
        <v>8</v>
      </c>
      <c r="H125" s="133" t="s">
        <v>8</v>
      </c>
      <c r="I125" s="133" t="s">
        <v>8</v>
      </c>
    </row>
    <row r="126" spans="1:11" hidden="1" x14ac:dyDescent="0.2">
      <c r="G126" s="133" t="s">
        <v>18</v>
      </c>
      <c r="H126" s="133" t="s">
        <v>18</v>
      </c>
      <c r="I126" s="133" t="s">
        <v>18</v>
      </c>
    </row>
    <row r="127" spans="1:11" hidden="1" x14ac:dyDescent="0.2">
      <c r="G127" s="133" t="s">
        <v>9</v>
      </c>
      <c r="H127" s="133" t="s">
        <v>9</v>
      </c>
      <c r="I127" s="133" t="s">
        <v>9</v>
      </c>
    </row>
    <row r="128" spans="1:11" hidden="1" x14ac:dyDescent="0.2">
      <c r="G128" s="133" t="s">
        <v>234</v>
      </c>
      <c r="H128" s="133" t="s">
        <v>234</v>
      </c>
      <c r="I128" s="133" t="s">
        <v>234</v>
      </c>
    </row>
    <row r="129" spans="2:10" s="141" customFormat="1" x14ac:dyDescent="0.2">
      <c r="B129" s="204"/>
      <c r="C129" s="208"/>
      <c r="D129" s="209"/>
      <c r="E129" s="217"/>
      <c r="F129" s="215"/>
      <c r="G129" s="211"/>
      <c r="H129" s="211"/>
      <c r="I129" s="211"/>
      <c r="J129" s="214"/>
    </row>
    <row r="130" spans="2:10" x14ac:dyDescent="0.2">
      <c r="G130" s="131"/>
      <c r="H130" s="131"/>
      <c r="I130" s="131"/>
    </row>
    <row r="131" spans="2:10" x14ac:dyDescent="0.2">
      <c r="G131" s="131"/>
      <c r="H131" s="131"/>
      <c r="I131" s="131"/>
    </row>
    <row r="132" spans="2:10" x14ac:dyDescent="0.2">
      <c r="G132" s="131"/>
      <c r="H132" s="131"/>
      <c r="I132" s="131"/>
    </row>
  </sheetData>
  <sheetProtection algorithmName="SHA-512" hashValue="aPX0y4shQsz/DMCFKpVzUl2LNcTalRyYWcjMZ/hvLwRPVl7SAoiwQ+VGzerAK9GsTFnQpPIXBC85zwfkcT1HNg==" saltValue="dBkUPoTx6i1u3REAOstxGA==" spinCount="100000" sheet="1" objects="1" scenarios="1" selectLockedCells="1" selectUnlockedCells="1"/>
  <mergeCells count="6">
    <mergeCell ref="D2:D3"/>
    <mergeCell ref="F2:F3"/>
    <mergeCell ref="H2:H3"/>
    <mergeCell ref="I2:I3"/>
    <mergeCell ref="G2:G3"/>
    <mergeCell ref="E2:E3"/>
  </mergeCells>
  <conditionalFormatting sqref="G4:G6 G8:G10 G12:G16 G18 G20:G21 G23 G27:G56 G59:G76 G79:G91 G94:G95 G97:G101 G104:G108 G111:G114 G116 G118 G120:G123">
    <cfRule type="cellIs" dxfId="13" priority="234" operator="equal">
      <formula>$G$127</formula>
    </cfRule>
    <cfRule type="cellIs" dxfId="12" priority="235" operator="equal">
      <formula>$G$126</formula>
    </cfRule>
    <cfRule type="cellIs" dxfId="11" priority="236" operator="equal">
      <formula>$G$125</formula>
    </cfRule>
  </conditionalFormatting>
  <conditionalFormatting sqref="G5:G6 G8:G10 G12:G16 G18 G20:G21 G23 G27:G56 G59:G76 G79:G91 G94:G95 G97:G101 G104:G108 G111:G114 G116 G118 G120:G123">
    <cfRule type="cellIs" dxfId="10" priority="11" operator="equal">
      <formula>"ERROR"</formula>
    </cfRule>
    <cfRule type="cellIs" dxfId="9" priority="89" operator="equal">
      <formula>$G$128</formula>
    </cfRule>
  </conditionalFormatting>
  <dataValidations count="2">
    <dataValidation type="list" allowBlank="1" showInputMessage="1" showErrorMessage="1" sqref="H5:H6 H8:H10 H12:H16 H18 H23 H20:H21 H59:H76 H79:H91 H27:H56" xr:uid="{00000000-0002-0000-0200-000000000000}">
      <formula1>$H$125:$H$128</formula1>
    </dataValidation>
    <dataValidation type="list" allowBlank="1" showInputMessage="1" showErrorMessage="1" sqref="I12:I16 I8:I10 I18 I5:I6 I23 I20:I21 H94:I95 H97:I101 I59:I76 I79:I91 H104:I108 H111:I114 H116:I116 H118:I118 H120:I123 I27:I56" xr:uid="{00000000-0002-0000-0200-000001000000}">
      <formula1>$I$125:$I$128</formula1>
    </dataValidation>
  </dataValidations>
  <hyperlinks>
    <hyperlink ref="J87" r:id="rId1" xr:uid="{AC43B35F-2DB4-4214-A73C-0AEE81DC5C66}"/>
  </hyperlinks>
  <pageMargins left="0.25" right="0.25" top="0.75" bottom="0.75" header="0.3" footer="0.3"/>
  <pageSetup paperSize="8" scale="75" orientation="landscape" r:id="rId2"/>
  <headerFooter>
    <oddHeader>&amp;CDeveloped for the OECD by Kumi Consulting</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4"/>
  <sheetViews>
    <sheetView tabSelected="1" zoomScale="69" zoomScaleNormal="69" workbookViewId="0">
      <selection sqref="A1:XFD1048576"/>
    </sheetView>
  </sheetViews>
  <sheetFormatPr defaultColWidth="9" defaultRowHeight="12" x14ac:dyDescent="0.2"/>
  <cols>
    <col min="1" max="1" width="1.875" style="136" customWidth="1"/>
    <col min="2" max="2" width="3.625" style="136" customWidth="1"/>
    <col min="3" max="3" width="87.625" style="144" customWidth="1"/>
    <col min="4" max="4" width="12.5" style="142" customWidth="1"/>
    <col min="5" max="5" width="79" style="136" customWidth="1"/>
    <col min="6" max="6" width="8.625" style="144" customWidth="1"/>
    <col min="7" max="7" width="71.375" style="144" customWidth="1"/>
    <col min="8" max="8" width="8.625" style="136" customWidth="1"/>
    <col min="9" max="16384" width="9" style="136"/>
  </cols>
  <sheetData>
    <row r="1" spans="1:7" s="131" customFormat="1" ht="25.5" x14ac:dyDescent="0.3">
      <c r="B1" s="146" t="s">
        <v>163</v>
      </c>
      <c r="C1" s="132"/>
      <c r="D1" s="133"/>
      <c r="F1" s="132"/>
      <c r="G1" s="132"/>
    </row>
    <row r="2" spans="1:7" ht="45.75" customHeight="1" x14ac:dyDescent="0.2">
      <c r="B2" s="334" t="s">
        <v>164</v>
      </c>
      <c r="C2" s="335"/>
      <c r="D2" s="335"/>
      <c r="E2" s="336"/>
    </row>
    <row r="3" spans="1:7" x14ac:dyDescent="0.2">
      <c r="B3" s="145"/>
      <c r="C3" s="147"/>
      <c r="D3" s="143"/>
      <c r="E3" s="145"/>
    </row>
    <row r="4" spans="1:7" ht="14.25" x14ac:dyDescent="0.25">
      <c r="A4" s="134"/>
      <c r="B4" s="148" t="s">
        <v>159</v>
      </c>
      <c r="C4" s="140"/>
      <c r="D4" s="149" t="s">
        <v>259</v>
      </c>
      <c r="E4" s="150" t="s">
        <v>455</v>
      </c>
      <c r="F4" s="151"/>
    </row>
    <row r="5" spans="1:7" x14ac:dyDescent="0.2">
      <c r="A5" s="134"/>
      <c r="B5" s="152"/>
      <c r="C5" s="153" t="s">
        <v>153</v>
      </c>
      <c r="D5" s="154"/>
      <c r="E5" s="155"/>
      <c r="F5" s="151"/>
    </row>
    <row r="6" spans="1:7" ht="240" x14ac:dyDescent="0.2">
      <c r="A6" s="134"/>
      <c r="B6" s="156">
        <v>1</v>
      </c>
      <c r="C6" s="157" t="s">
        <v>203</v>
      </c>
      <c r="D6" s="158" t="s">
        <v>256</v>
      </c>
      <c r="E6" s="306" t="s">
        <v>542</v>
      </c>
      <c r="F6" s="151"/>
    </row>
    <row r="7" spans="1:7" ht="255" x14ac:dyDescent="0.2">
      <c r="A7" s="134"/>
      <c r="B7" s="156">
        <v>2</v>
      </c>
      <c r="C7" s="157" t="s">
        <v>204</v>
      </c>
      <c r="D7" s="158" t="s">
        <v>256</v>
      </c>
      <c r="E7" s="306" t="s">
        <v>531</v>
      </c>
      <c r="F7" s="151"/>
    </row>
    <row r="8" spans="1:7" ht="195" x14ac:dyDescent="0.2">
      <c r="A8" s="134"/>
      <c r="B8" s="156">
        <v>3</v>
      </c>
      <c r="C8" s="157" t="s">
        <v>201</v>
      </c>
      <c r="D8" s="158" t="s">
        <v>256</v>
      </c>
      <c r="E8" s="306" t="s">
        <v>532</v>
      </c>
      <c r="F8" s="151"/>
    </row>
    <row r="9" spans="1:7" x14ac:dyDescent="0.2">
      <c r="A9" s="134"/>
      <c r="B9" s="159"/>
      <c r="C9" s="160" t="s">
        <v>155</v>
      </c>
      <c r="D9" s="161"/>
      <c r="E9" s="162"/>
      <c r="F9" s="151"/>
    </row>
    <row r="10" spans="1:7" ht="243.6" customHeight="1" x14ac:dyDescent="0.2">
      <c r="A10" s="134"/>
      <c r="B10" s="156">
        <v>4</v>
      </c>
      <c r="C10" s="163" t="s">
        <v>312</v>
      </c>
      <c r="D10" s="158" t="s">
        <v>256</v>
      </c>
      <c r="E10" s="306" t="s">
        <v>533</v>
      </c>
      <c r="F10" s="151"/>
    </row>
    <row r="11" spans="1:7" ht="128.44999999999999" customHeight="1" x14ac:dyDescent="0.2">
      <c r="A11" s="134"/>
      <c r="B11" s="156">
        <v>5</v>
      </c>
      <c r="C11" s="157" t="s">
        <v>207</v>
      </c>
      <c r="D11" s="158" t="s">
        <v>256</v>
      </c>
      <c r="E11" s="306" t="s">
        <v>534</v>
      </c>
      <c r="F11" s="151"/>
    </row>
    <row r="12" spans="1:7" ht="190.7" customHeight="1" x14ac:dyDescent="0.2">
      <c r="A12" s="134"/>
      <c r="B12" s="156">
        <v>6</v>
      </c>
      <c r="C12" s="157" t="s">
        <v>208</v>
      </c>
      <c r="D12" s="158" t="s">
        <v>257</v>
      </c>
      <c r="E12" s="306" t="s">
        <v>541</v>
      </c>
      <c r="F12" s="151"/>
    </row>
    <row r="13" spans="1:7" ht="255" x14ac:dyDescent="0.2">
      <c r="A13" s="134"/>
      <c r="B13" s="156">
        <v>7</v>
      </c>
      <c r="C13" s="157" t="s">
        <v>182</v>
      </c>
      <c r="D13" s="158" t="s">
        <v>256</v>
      </c>
      <c r="E13" s="306" t="s">
        <v>535</v>
      </c>
      <c r="F13" s="151"/>
    </row>
    <row r="14" spans="1:7" ht="120" x14ac:dyDescent="0.2">
      <c r="A14" s="134"/>
      <c r="B14" s="156">
        <v>8</v>
      </c>
      <c r="C14" s="164" t="s">
        <v>209</v>
      </c>
      <c r="D14" s="158" t="s">
        <v>256</v>
      </c>
      <c r="E14" s="306" t="s">
        <v>536</v>
      </c>
      <c r="F14" s="151"/>
    </row>
    <row r="15" spans="1:7" ht="180" x14ac:dyDescent="0.2">
      <c r="A15" s="134"/>
      <c r="B15" s="166">
        <v>9</v>
      </c>
      <c r="C15" s="157" t="s">
        <v>202</v>
      </c>
      <c r="D15" s="158" t="s">
        <v>256</v>
      </c>
      <c r="E15" s="306" t="s">
        <v>537</v>
      </c>
      <c r="F15" s="151"/>
    </row>
    <row r="16" spans="1:7" x14ac:dyDescent="0.2">
      <c r="A16" s="134"/>
      <c r="B16" s="167"/>
      <c r="C16" s="168" t="s">
        <v>232</v>
      </c>
      <c r="D16" s="169"/>
      <c r="E16" s="170"/>
      <c r="F16" s="151"/>
    </row>
    <row r="17" spans="1:6" ht="150" x14ac:dyDescent="0.2">
      <c r="A17" s="134"/>
      <c r="B17" s="156">
        <v>10</v>
      </c>
      <c r="C17" s="157" t="s">
        <v>231</v>
      </c>
      <c r="D17" s="158" t="s">
        <v>256</v>
      </c>
      <c r="E17" s="306" t="s">
        <v>538</v>
      </c>
      <c r="F17" s="151"/>
    </row>
    <row r="18" spans="1:6" ht="60" x14ac:dyDescent="0.2">
      <c r="A18" s="134"/>
      <c r="B18" s="156">
        <v>11</v>
      </c>
      <c r="C18" s="157" t="s">
        <v>233</v>
      </c>
      <c r="D18" s="158" t="s">
        <v>258</v>
      </c>
      <c r="E18" s="306" t="s">
        <v>519</v>
      </c>
      <c r="F18" s="151"/>
    </row>
    <row r="19" spans="1:6" ht="48" x14ac:dyDescent="0.2">
      <c r="A19" s="134"/>
      <c r="B19" s="156">
        <v>12</v>
      </c>
      <c r="C19" s="157" t="s">
        <v>210</v>
      </c>
      <c r="D19" s="158" t="s">
        <v>258</v>
      </c>
      <c r="E19" s="306" t="s">
        <v>520</v>
      </c>
      <c r="F19" s="151"/>
    </row>
    <row r="20" spans="1:6" ht="90" x14ac:dyDescent="0.2">
      <c r="A20" s="134"/>
      <c r="B20" s="156">
        <v>13</v>
      </c>
      <c r="C20" s="157" t="s">
        <v>211</v>
      </c>
      <c r="D20" s="158" t="s">
        <v>256</v>
      </c>
      <c r="E20" s="306" t="s">
        <v>539</v>
      </c>
      <c r="F20" s="151"/>
    </row>
    <row r="21" spans="1:6" x14ac:dyDescent="0.2">
      <c r="A21" s="134"/>
      <c r="B21" s="167"/>
      <c r="C21" s="171" t="s">
        <v>156</v>
      </c>
      <c r="D21" s="172"/>
      <c r="E21" s="173"/>
      <c r="F21" s="151"/>
    </row>
    <row r="22" spans="1:6" ht="30" x14ac:dyDescent="0.2">
      <c r="A22" s="134"/>
      <c r="B22" s="156">
        <v>14</v>
      </c>
      <c r="C22" s="157" t="s">
        <v>212</v>
      </c>
      <c r="D22" s="158" t="s">
        <v>258</v>
      </c>
      <c r="E22" s="306" t="s">
        <v>521</v>
      </c>
      <c r="F22" s="151"/>
    </row>
    <row r="23" spans="1:6" ht="30" x14ac:dyDescent="0.2">
      <c r="A23" s="134"/>
      <c r="B23" s="156">
        <v>15</v>
      </c>
      <c r="C23" s="157" t="s">
        <v>165</v>
      </c>
      <c r="D23" s="158" t="s">
        <v>258</v>
      </c>
      <c r="E23" s="306" t="s">
        <v>521</v>
      </c>
      <c r="F23" s="151"/>
    </row>
    <row r="24" spans="1:6" ht="30" x14ac:dyDescent="0.2">
      <c r="A24" s="134"/>
      <c r="B24" s="156">
        <v>16</v>
      </c>
      <c r="C24" s="157" t="s">
        <v>183</v>
      </c>
      <c r="D24" s="158" t="s">
        <v>258</v>
      </c>
      <c r="E24" s="306" t="s">
        <v>521</v>
      </c>
      <c r="F24" s="151"/>
    </row>
    <row r="25" spans="1:6" ht="26.25" customHeight="1" x14ac:dyDescent="0.2">
      <c r="A25" s="134"/>
      <c r="B25" s="156">
        <v>17</v>
      </c>
      <c r="C25" s="157" t="s">
        <v>214</v>
      </c>
      <c r="D25" s="158" t="s">
        <v>258</v>
      </c>
      <c r="E25" s="306" t="s">
        <v>521</v>
      </c>
      <c r="F25" s="151"/>
    </row>
    <row r="26" spans="1:6" ht="30" x14ac:dyDescent="0.2">
      <c r="A26" s="134"/>
      <c r="B26" s="156">
        <v>18</v>
      </c>
      <c r="C26" s="157" t="s">
        <v>213</v>
      </c>
      <c r="D26" s="158" t="s">
        <v>258</v>
      </c>
      <c r="E26" s="306" t="s">
        <v>521</v>
      </c>
      <c r="F26" s="151"/>
    </row>
    <row r="27" spans="1:6" x14ac:dyDescent="0.2">
      <c r="A27" s="134"/>
      <c r="B27" s="167"/>
      <c r="C27" s="174" t="s">
        <v>157</v>
      </c>
      <c r="D27" s="175"/>
      <c r="E27" s="173"/>
      <c r="F27" s="151"/>
    </row>
    <row r="28" spans="1:6" ht="30" x14ac:dyDescent="0.2">
      <c r="A28" s="134"/>
      <c r="B28" s="156">
        <v>19</v>
      </c>
      <c r="C28" s="157" t="s">
        <v>160</v>
      </c>
      <c r="D28" s="158" t="s">
        <v>258</v>
      </c>
      <c r="E28" s="306" t="s">
        <v>521</v>
      </c>
      <c r="F28" s="151"/>
    </row>
    <row r="29" spans="1:6" ht="30" x14ac:dyDescent="0.2">
      <c r="A29" s="134"/>
      <c r="B29" s="156">
        <v>20</v>
      </c>
      <c r="C29" s="157" t="s">
        <v>215</v>
      </c>
      <c r="D29" s="158" t="s">
        <v>258</v>
      </c>
      <c r="E29" s="306" t="s">
        <v>521</v>
      </c>
      <c r="F29" s="151"/>
    </row>
    <row r="30" spans="1:6" ht="30" x14ac:dyDescent="0.2">
      <c r="A30" s="134"/>
      <c r="B30" s="156">
        <v>21</v>
      </c>
      <c r="C30" s="157" t="s">
        <v>216</v>
      </c>
      <c r="D30" s="158" t="s">
        <v>258</v>
      </c>
      <c r="E30" s="306" t="s">
        <v>521</v>
      </c>
      <c r="F30" s="151"/>
    </row>
    <row r="31" spans="1:6" ht="30" x14ac:dyDescent="0.2">
      <c r="A31" s="134"/>
      <c r="B31" s="156">
        <v>22</v>
      </c>
      <c r="C31" s="157" t="s">
        <v>217</v>
      </c>
      <c r="D31" s="158" t="s">
        <v>258</v>
      </c>
      <c r="E31" s="306" t="s">
        <v>521</v>
      </c>
      <c r="F31" s="151"/>
    </row>
    <row r="32" spans="1:6" ht="30" x14ac:dyDescent="0.2">
      <c r="A32" s="134"/>
      <c r="B32" s="156">
        <v>23</v>
      </c>
      <c r="C32" s="157" t="s">
        <v>166</v>
      </c>
      <c r="D32" s="158" t="s">
        <v>258</v>
      </c>
      <c r="E32" s="306" t="s">
        <v>521</v>
      </c>
      <c r="F32" s="151"/>
    </row>
    <row r="33" spans="1:6" ht="36" x14ac:dyDescent="0.2">
      <c r="A33" s="134"/>
      <c r="B33" s="156">
        <v>24</v>
      </c>
      <c r="C33" s="157" t="s">
        <v>167</v>
      </c>
      <c r="D33" s="158" t="s">
        <v>258</v>
      </c>
      <c r="E33" s="306" t="s">
        <v>521</v>
      </c>
      <c r="F33" s="151"/>
    </row>
    <row r="34" spans="1:6" x14ac:dyDescent="0.2">
      <c r="A34" s="134"/>
      <c r="B34" s="167"/>
      <c r="C34" s="174" t="s">
        <v>158</v>
      </c>
      <c r="D34" s="175"/>
      <c r="E34" s="173"/>
      <c r="F34" s="151"/>
    </row>
    <row r="35" spans="1:6" ht="30" x14ac:dyDescent="0.2">
      <c r="A35" s="134"/>
      <c r="B35" s="156">
        <v>25</v>
      </c>
      <c r="C35" s="157" t="s">
        <v>222</v>
      </c>
      <c r="D35" s="158" t="s">
        <v>258</v>
      </c>
      <c r="E35" s="306" t="s">
        <v>522</v>
      </c>
      <c r="F35" s="151"/>
    </row>
    <row r="36" spans="1:6" ht="24" x14ac:dyDescent="0.2">
      <c r="A36" s="134"/>
      <c r="B36" s="156">
        <v>26</v>
      </c>
      <c r="C36" s="157" t="s">
        <v>223</v>
      </c>
      <c r="D36" s="158" t="s">
        <v>258</v>
      </c>
      <c r="E36" s="306" t="s">
        <v>523</v>
      </c>
      <c r="F36" s="151"/>
    </row>
    <row r="37" spans="1:6" ht="45" x14ac:dyDescent="0.2">
      <c r="A37" s="134"/>
      <c r="B37" s="156">
        <v>27</v>
      </c>
      <c r="C37" s="157" t="s">
        <v>224</v>
      </c>
      <c r="D37" s="158" t="s">
        <v>258</v>
      </c>
      <c r="E37" s="306" t="s">
        <v>524</v>
      </c>
      <c r="F37" s="151"/>
    </row>
    <row r="38" spans="1:6" x14ac:dyDescent="0.2">
      <c r="A38" s="134"/>
      <c r="B38" s="167"/>
      <c r="C38" s="174" t="s">
        <v>154</v>
      </c>
      <c r="D38" s="175"/>
      <c r="E38" s="173"/>
      <c r="F38" s="151"/>
    </row>
    <row r="39" spans="1:6" ht="45" x14ac:dyDescent="0.2">
      <c r="A39" s="134"/>
      <c r="B39" s="156">
        <v>28</v>
      </c>
      <c r="C39" s="157" t="s">
        <v>218</v>
      </c>
      <c r="D39" s="158" t="s">
        <v>258</v>
      </c>
      <c r="E39" s="306" t="s">
        <v>525</v>
      </c>
      <c r="F39" s="151"/>
    </row>
    <row r="40" spans="1:6" ht="45" x14ac:dyDescent="0.2">
      <c r="A40" s="134"/>
      <c r="B40" s="156">
        <v>29</v>
      </c>
      <c r="C40" s="157" t="s">
        <v>219</v>
      </c>
      <c r="D40" s="158" t="s">
        <v>258</v>
      </c>
      <c r="E40" s="306" t="s">
        <v>526</v>
      </c>
      <c r="F40" s="151"/>
    </row>
    <row r="41" spans="1:6" ht="24" x14ac:dyDescent="0.2">
      <c r="A41" s="134"/>
      <c r="B41" s="156">
        <v>30</v>
      </c>
      <c r="C41" s="157" t="s">
        <v>220</v>
      </c>
      <c r="D41" s="158" t="s">
        <v>258</v>
      </c>
      <c r="E41" s="306" t="s">
        <v>523</v>
      </c>
      <c r="F41" s="151"/>
    </row>
    <row r="42" spans="1:6" ht="30" x14ac:dyDescent="0.2">
      <c r="A42" s="134"/>
      <c r="B42" s="300">
        <v>31</v>
      </c>
      <c r="C42" s="157" t="s">
        <v>221</v>
      </c>
      <c r="D42" s="158" t="s">
        <v>258</v>
      </c>
      <c r="E42" s="306" t="s">
        <v>527</v>
      </c>
      <c r="F42" s="151"/>
    </row>
    <row r="43" spans="1:6" ht="24" x14ac:dyDescent="0.2">
      <c r="A43" s="134"/>
      <c r="B43" s="300">
        <v>32</v>
      </c>
      <c r="C43" s="164" t="s">
        <v>225</v>
      </c>
      <c r="D43" s="165" t="s">
        <v>258</v>
      </c>
      <c r="E43" s="306" t="s">
        <v>523</v>
      </c>
      <c r="F43" s="151"/>
    </row>
    <row r="44" spans="1:6" x14ac:dyDescent="0.2">
      <c r="A44" s="134"/>
      <c r="B44" s="301"/>
      <c r="C44" s="176" t="s">
        <v>205</v>
      </c>
      <c r="D44" s="177"/>
      <c r="E44" s="173"/>
      <c r="F44" s="151"/>
    </row>
    <row r="45" spans="1:6" ht="24" x14ac:dyDescent="0.2">
      <c r="A45" s="134"/>
      <c r="B45" s="300">
        <v>33</v>
      </c>
      <c r="C45" s="157" t="s">
        <v>229</v>
      </c>
      <c r="D45" s="158" t="s">
        <v>258</v>
      </c>
      <c r="E45" s="306" t="s">
        <v>528</v>
      </c>
      <c r="F45" s="151"/>
    </row>
    <row r="46" spans="1:6" ht="30" x14ac:dyDescent="0.2">
      <c r="A46" s="134"/>
      <c r="B46" s="300">
        <v>34</v>
      </c>
      <c r="C46" s="157" t="s">
        <v>227</v>
      </c>
      <c r="D46" s="158" t="s">
        <v>258</v>
      </c>
      <c r="E46" s="306" t="s">
        <v>529</v>
      </c>
      <c r="F46" s="151"/>
    </row>
    <row r="47" spans="1:6" ht="24" x14ac:dyDescent="0.2">
      <c r="A47" s="134"/>
      <c r="B47" s="300">
        <v>35</v>
      </c>
      <c r="C47" s="157" t="s">
        <v>206</v>
      </c>
      <c r="D47" s="158" t="s">
        <v>258</v>
      </c>
      <c r="E47" s="306" t="s">
        <v>528</v>
      </c>
      <c r="F47" s="151"/>
    </row>
    <row r="48" spans="1:6" ht="30" x14ac:dyDescent="0.2">
      <c r="A48" s="134"/>
      <c r="B48" s="302">
        <v>36</v>
      </c>
      <c r="C48" s="178" t="s">
        <v>226</v>
      </c>
      <c r="D48" s="179" t="s">
        <v>258</v>
      </c>
      <c r="E48" s="306" t="s">
        <v>530</v>
      </c>
      <c r="F48" s="151"/>
    </row>
    <row r="49" spans="2:5" x14ac:dyDescent="0.2">
      <c r="B49" s="141"/>
      <c r="C49" s="180"/>
      <c r="D49" s="181"/>
      <c r="E49" s="141"/>
    </row>
    <row r="50" spans="2:5" ht="60.75" customHeight="1" x14ac:dyDescent="0.2">
      <c r="B50" s="337" t="s">
        <v>230</v>
      </c>
      <c r="C50" s="338"/>
      <c r="D50" s="338"/>
      <c r="E50" s="339"/>
    </row>
    <row r="51" spans="2:5" x14ac:dyDescent="0.2">
      <c r="C51" s="182"/>
      <c r="D51" s="183"/>
    </row>
    <row r="52" spans="2:5" hidden="1" x14ac:dyDescent="0.2">
      <c r="D52" s="142" t="s">
        <v>256</v>
      </c>
    </row>
    <row r="53" spans="2:5" ht="24" hidden="1" x14ac:dyDescent="0.2">
      <c r="D53" s="142" t="s">
        <v>257</v>
      </c>
    </row>
    <row r="54" spans="2:5" hidden="1" x14ac:dyDescent="0.2">
      <c r="D54" s="142" t="s">
        <v>258</v>
      </c>
    </row>
  </sheetData>
  <sheetProtection algorithmName="SHA-512" hashValue="HWzExRzjZUucOtgCIXzqR5KUkzJ+Wt/sS3tMhcqRWbHCW6z92nLYTMfgEcyNbEUSpN0dUwNPECD9fIs2n5VNAg==" saltValue="Nr8eWPSEzjH+72kmL4R0kQ==" spinCount="100000" sheet="1" objects="1" scenarios="1" selectLockedCells="1" selectUnlockedCells="1"/>
  <mergeCells count="2">
    <mergeCell ref="B2:E2"/>
    <mergeCell ref="B50:E50"/>
  </mergeCells>
  <conditionalFormatting sqref="D6:D48">
    <cfRule type="cellIs" dxfId="8" priority="227" operator="equal">
      <formula>$D$54</formula>
    </cfRule>
    <cfRule type="cellIs" dxfId="7" priority="228" operator="equal">
      <formula>$D$53</formula>
    </cfRule>
    <cfRule type="cellIs" dxfId="6" priority="229" operator="equal">
      <formula>$D$52</formula>
    </cfRule>
  </conditionalFormatting>
  <dataValidations count="1">
    <dataValidation type="list" allowBlank="1" showInputMessage="1" showErrorMessage="1" sqref="D22:D26 D6:D8 D39:D43 D35:D37 D28:D33 D45:D48 D17:D20 D10:D15" xr:uid="{00000000-0002-0000-0300-000000000000}">
      <formula1>$D$52:$D$54</formula1>
    </dataValidation>
  </dataValidations>
  <pageMargins left="0.7" right="0.7" top="0.75" bottom="0.75" header="0.3" footer="0.3"/>
  <pageSetup paperSize="8" scale="8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24"/>
  <sheetViews>
    <sheetView topLeftCell="A94" zoomScale="85" zoomScaleNormal="85" workbookViewId="0">
      <selection activeCell="S104" sqref="S104"/>
    </sheetView>
  </sheetViews>
  <sheetFormatPr defaultColWidth="9" defaultRowHeight="12.75" x14ac:dyDescent="0.2"/>
  <cols>
    <col min="1" max="1" width="4.125" style="122" customWidth="1"/>
    <col min="2" max="15" width="9" style="122"/>
    <col min="16" max="16" width="9" style="122" customWidth="1"/>
    <col min="17" max="16384" width="9" style="122"/>
  </cols>
  <sheetData>
    <row r="1" spans="2:15" x14ac:dyDescent="0.2">
      <c r="D1" s="123"/>
      <c r="E1" s="123"/>
    </row>
    <row r="2" spans="2:15" ht="18.75" x14ac:dyDescent="0.3">
      <c r="B2" s="124" t="s">
        <v>275</v>
      </c>
      <c r="C2" s="125"/>
      <c r="D2" s="340" t="str">
        <f>'Scoring data'!M2</f>
        <v>Fully Aligned</v>
      </c>
      <c r="E2" s="341"/>
      <c r="F2" s="126"/>
    </row>
    <row r="3" spans="2:15" x14ac:dyDescent="0.2">
      <c r="D3" s="127"/>
      <c r="E3" s="127"/>
    </row>
    <row r="4" spans="2:15" x14ac:dyDescent="0.2">
      <c r="B4" s="128" t="s">
        <v>7</v>
      </c>
    </row>
    <row r="6" spans="2:15" x14ac:dyDescent="0.2">
      <c r="N6" s="129" t="s">
        <v>252</v>
      </c>
      <c r="O6" s="130">
        <f>'Scoring data'!K6</f>
        <v>14</v>
      </c>
    </row>
    <row r="19" spans="2:15" x14ac:dyDescent="0.2">
      <c r="B19" s="128" t="s">
        <v>245</v>
      </c>
      <c r="N19" s="129" t="s">
        <v>252</v>
      </c>
      <c r="O19" s="130">
        <f>'Scoring data'!K15</f>
        <v>41</v>
      </c>
    </row>
    <row r="34" spans="2:15" x14ac:dyDescent="0.2">
      <c r="B34" s="128" t="s">
        <v>1</v>
      </c>
      <c r="N34" s="129" t="s">
        <v>252</v>
      </c>
      <c r="O34" s="130">
        <f>'Scoring data'!K24</f>
        <v>19</v>
      </c>
    </row>
    <row r="49" spans="2:15" x14ac:dyDescent="0.2">
      <c r="B49" s="128" t="s">
        <v>5</v>
      </c>
      <c r="N49" s="129" t="s">
        <v>252</v>
      </c>
      <c r="O49" s="130">
        <f>'Scoring data'!K33</f>
        <v>7</v>
      </c>
    </row>
    <row r="64" spans="2:15" x14ac:dyDescent="0.2">
      <c r="B64" s="128" t="s">
        <v>6</v>
      </c>
      <c r="N64" s="129" t="s">
        <v>252</v>
      </c>
      <c r="O64" s="130">
        <f>'Scoring data'!K42</f>
        <v>9</v>
      </c>
    </row>
    <row r="79" spans="2:15" x14ac:dyDescent="0.2">
      <c r="B79" s="128" t="s">
        <v>246</v>
      </c>
      <c r="N79" s="129" t="s">
        <v>252</v>
      </c>
      <c r="O79" s="130">
        <f>'Scoring data'!K51</f>
        <v>0</v>
      </c>
    </row>
    <row r="94" spans="2:15" x14ac:dyDescent="0.2">
      <c r="B94" s="128" t="s">
        <v>13</v>
      </c>
      <c r="N94" s="129" t="s">
        <v>252</v>
      </c>
      <c r="O94" s="130">
        <f>'Scoring data'!K60</f>
        <v>2</v>
      </c>
    </row>
    <row r="109" spans="2:15" x14ac:dyDescent="0.2">
      <c r="B109" s="128" t="s">
        <v>169</v>
      </c>
      <c r="N109" s="129" t="s">
        <v>252</v>
      </c>
      <c r="O109" s="130">
        <f>'Scoring data'!K69</f>
        <v>4</v>
      </c>
    </row>
    <row r="124" spans="2:15" x14ac:dyDescent="0.2">
      <c r="B124" s="128" t="s">
        <v>260</v>
      </c>
      <c r="N124" s="129" t="s">
        <v>252</v>
      </c>
      <c r="O124" s="130">
        <f>'Scoring data'!K78</f>
        <v>36</v>
      </c>
    </row>
  </sheetData>
  <sheetProtection sheet="1" objects="1" scenarios="1" selectLockedCells="1" selectUnlockedCells="1"/>
  <mergeCells count="1">
    <mergeCell ref="D2:E2"/>
  </mergeCells>
  <conditionalFormatting sqref="D2:E2">
    <cfRule type="cellIs" dxfId="5" priority="1" operator="equal">
      <formula>"Not Aligned"</formula>
    </cfRule>
    <cfRule type="cellIs" dxfId="4" priority="2" operator="equal">
      <formula>"Partially Aligned"</formula>
    </cfRule>
    <cfRule type="cellIs" dxfId="3" priority="3" operator="equal">
      <formula>"Fully Aligned"</formula>
    </cfRule>
  </conditionalFormatting>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89"/>
  <sheetViews>
    <sheetView workbookViewId="0">
      <selection activeCell="M2" sqref="M2"/>
    </sheetView>
  </sheetViews>
  <sheetFormatPr defaultColWidth="9" defaultRowHeight="14.25" x14ac:dyDescent="0.25"/>
  <cols>
    <col min="1" max="1" width="4.625" style="1" customWidth="1"/>
    <col min="2" max="2" width="36.625" style="1" customWidth="1"/>
    <col min="3" max="3" width="14.625" style="13" customWidth="1"/>
    <col min="4" max="4" width="5.625" style="1" customWidth="1"/>
    <col min="5" max="8" width="6.625" style="1" customWidth="1"/>
    <col min="9" max="9" width="3.625" style="1" customWidth="1"/>
    <col min="10" max="10" width="7.125" style="1" customWidth="1"/>
    <col min="11" max="11" width="5.5" style="1" customWidth="1"/>
    <col min="12" max="13" width="9" style="1"/>
    <col min="14" max="14" width="7.125" style="1" customWidth="1"/>
    <col min="15" max="16" width="10.375" style="13" customWidth="1"/>
    <col min="17" max="17" width="4.125" style="1" customWidth="1"/>
    <col min="18" max="18" width="13.125" style="1" customWidth="1"/>
    <col min="19" max="22" width="12" style="13" customWidth="1"/>
    <col min="23" max="16384" width="9" style="1"/>
  </cols>
  <sheetData>
    <row r="1" spans="1:22" ht="16.5" x14ac:dyDescent="0.3">
      <c r="A1" s="287"/>
      <c r="B1" s="287"/>
      <c r="C1" s="342" t="s">
        <v>248</v>
      </c>
      <c r="D1" s="343"/>
      <c r="E1" s="342" t="s">
        <v>249</v>
      </c>
      <c r="F1" s="344"/>
      <c r="G1" s="345" t="s">
        <v>250</v>
      </c>
      <c r="H1" s="346"/>
      <c r="K1" s="62"/>
    </row>
    <row r="2" spans="1:22" x14ac:dyDescent="0.25">
      <c r="A2" s="186" t="str">
        <f>'2. Alignment Assessment'!B3</f>
        <v>A</v>
      </c>
      <c r="B2" s="288" t="str">
        <f>'2. Alignment Assessment'!C3</f>
        <v>Overarching due diligence principles within Programme standards and guidance</v>
      </c>
      <c r="C2" s="187" t="s">
        <v>0</v>
      </c>
      <c r="D2" s="187"/>
      <c r="E2" s="187" t="s">
        <v>251</v>
      </c>
      <c r="F2" s="187"/>
      <c r="G2" s="187" t="s">
        <v>251</v>
      </c>
      <c r="H2" s="188"/>
      <c r="L2" s="61" t="s">
        <v>268</v>
      </c>
      <c r="M2" s="63" t="str">
        <f>IF(AND(K9=100%,K18&gt;80%,N19&lt;1),"Fully Aligned",IF(N10&gt;0,"Not Aligned",IF(N20&gt;=20%,"Not Aligned","Partially Aligned")))</f>
        <v>Fully Aligned</v>
      </c>
      <c r="N2" s="64"/>
    </row>
    <row r="3" spans="1:22" x14ac:dyDescent="0.25">
      <c r="A3" s="10"/>
      <c r="B3" s="289" t="str">
        <f>'2. Alignment Assessment'!C4</f>
        <v>Due diligence is an on-going, proactive and reactive process</v>
      </c>
      <c r="C3" s="14"/>
      <c r="D3" s="14"/>
      <c r="E3" s="14"/>
      <c r="F3" s="14"/>
      <c r="G3" s="14"/>
      <c r="H3" s="189"/>
    </row>
    <row r="4" spans="1:22" x14ac:dyDescent="0.25">
      <c r="A4" s="11" t="str">
        <f>'2. Alignment Assessment'!B5</f>
        <v>A.1</v>
      </c>
      <c r="B4" s="290" t="str">
        <f>'2. Alignment Assessment'!C5</f>
        <v>The Programme explicitly recognises due diligence as an ongoing process to be undertaken by companies.</v>
      </c>
      <c r="C4" s="27" t="str">
        <f>'2. Alignment Assessment'!G5</f>
        <v>Fully Aligned</v>
      </c>
      <c r="D4" s="13">
        <f>_xlfn.IFS(C4="Fully Aligned",2,C4="Partially Aligned",1,C4="Not Aligned",0,C4="N/A","")</f>
        <v>2</v>
      </c>
      <c r="E4" s="25" t="str">
        <f>'2. Alignment Assessment'!H5</f>
        <v>Fully Aligned</v>
      </c>
      <c r="F4" s="13">
        <f>_xlfn.IFS(E4="Fully Aligned",2,E4="Partially Aligned",1,E4="Not Aligned",0,E4="N/A","")</f>
        <v>2</v>
      </c>
      <c r="G4" s="13" t="str">
        <f>'2. Alignment Assessment'!I5</f>
        <v>Fully Aligned</v>
      </c>
      <c r="H4" s="26">
        <f>_xlfn.IFS(G4="Fully Aligned",2,G4="Partially Aligned",1,G4="Not Aligned",0,G4="N/A","")</f>
        <v>2</v>
      </c>
      <c r="J4" s="16" t="s">
        <v>7</v>
      </c>
    </row>
    <row r="5" spans="1:22" x14ac:dyDescent="0.25">
      <c r="A5" s="11" t="str">
        <f>'2. Alignment Assessment'!B6</f>
        <v>A.2</v>
      </c>
      <c r="B5" s="290" t="str">
        <f>'2. Alignment Assessment'!C6</f>
        <v>The Programme expects companies to proactively carry out due diligence and to react to changes of circumstances and risks in the supply chain.</v>
      </c>
      <c r="C5" s="27" t="str">
        <f>'2. Alignment Assessment'!G6</f>
        <v>Fully Aligned</v>
      </c>
      <c r="D5" s="13">
        <f t="shared" ref="D5:D68" si="0">_xlfn.IFS(C5="Fully Aligned",2,C5="Partially Aligned",1,C5="Not Aligned",0,C5="N/A","")</f>
        <v>2</v>
      </c>
      <c r="E5" s="25" t="str">
        <f>'2. Alignment Assessment'!H6</f>
        <v>Fully Aligned</v>
      </c>
      <c r="F5" s="13">
        <f t="shared" ref="F5:F68" si="1">_xlfn.IFS(E5="Fully Aligned",2,E5="Partially Aligned",1,E5="Not Aligned",0,E5="N/A","")</f>
        <v>2</v>
      </c>
      <c r="G5" s="13" t="str">
        <f>'2. Alignment Assessment'!I6</f>
        <v>Fully Aligned</v>
      </c>
      <c r="H5" s="26">
        <f t="shared" ref="H5:H68" si="2">_xlfn.IFS(G5="Fully Aligned",2,G5="Partially Aligned",1,G5="Not Aligned",0,G5="N/A","")</f>
        <v>2</v>
      </c>
      <c r="J5" s="87" t="s">
        <v>274</v>
      </c>
      <c r="K5" s="88"/>
      <c r="L5" s="88"/>
      <c r="M5" s="88"/>
      <c r="N5" s="88"/>
      <c r="O5" s="89" t="s">
        <v>249</v>
      </c>
      <c r="P5" s="90" t="s">
        <v>273</v>
      </c>
    </row>
    <row r="6" spans="1:22" x14ac:dyDescent="0.25">
      <c r="A6" s="291"/>
      <c r="B6" s="291" t="str">
        <f>'2. Alignment Assessment'!C7</f>
        <v>Due diligence is dynamic and improves over time</v>
      </c>
      <c r="C6" s="291"/>
      <c r="D6" s="291"/>
      <c r="E6" s="291"/>
      <c r="F6" s="291"/>
      <c r="G6" s="291"/>
      <c r="H6" s="291"/>
      <c r="J6" s="65" t="s">
        <v>235</v>
      </c>
      <c r="K6" s="71">
        <f>COUNT(D4:D5,D7:D9,D11:D15,D17,D19:D20,D22)</f>
        <v>14</v>
      </c>
      <c r="L6" s="65"/>
      <c r="M6" s="73" t="s">
        <v>239</v>
      </c>
      <c r="N6" s="66">
        <f>COUNTIF(D4:D22,2)</f>
        <v>14</v>
      </c>
      <c r="O6" s="65">
        <f>COUNTIF(F4:F22,2)</f>
        <v>14</v>
      </c>
      <c r="P6" s="66">
        <f>COUNTIF(H4:H22,2)</f>
        <v>14</v>
      </c>
      <c r="S6" s="84" t="s">
        <v>247</v>
      </c>
      <c r="T6" s="18" t="s">
        <v>8</v>
      </c>
      <c r="U6" s="18" t="s">
        <v>18</v>
      </c>
      <c r="V6" s="19" t="s">
        <v>9</v>
      </c>
    </row>
    <row r="7" spans="1:22" x14ac:dyDescent="0.25">
      <c r="A7" s="11" t="str">
        <f>'2. Alignment Assessment'!B8</f>
        <v>A.3</v>
      </c>
      <c r="B7" s="290" t="str">
        <f>'2. Alignment Assessment'!C8</f>
        <v>If a programme choses to make a final determination on a company or its products, such determination should be based on the conformity of the companies’ due diligence or sourcing practices with the OECD due diligence guidance.</v>
      </c>
      <c r="C7" s="27" t="str">
        <f>'2. Alignment Assessment'!G8</f>
        <v>Fully Aligned</v>
      </c>
      <c r="D7" s="13">
        <f t="shared" si="0"/>
        <v>2</v>
      </c>
      <c r="E7" s="25" t="str">
        <f>'2. Alignment Assessment'!H8</f>
        <v>Fully Aligned</v>
      </c>
      <c r="F7" s="13">
        <f t="shared" si="1"/>
        <v>2</v>
      </c>
      <c r="G7" s="13" t="str">
        <f>'2. Alignment Assessment'!I8</f>
        <v>Fully Aligned</v>
      </c>
      <c r="H7" s="26">
        <f t="shared" si="2"/>
        <v>2</v>
      </c>
      <c r="J7" s="67" t="s">
        <v>238</v>
      </c>
      <c r="K7" s="1">
        <f>K6*2</f>
        <v>28</v>
      </c>
      <c r="L7" s="67"/>
      <c r="M7" s="74" t="s">
        <v>240</v>
      </c>
      <c r="N7" s="75">
        <f>N6/$K6</f>
        <v>1</v>
      </c>
      <c r="O7" s="77">
        <f>O6/$K6</f>
        <v>1</v>
      </c>
      <c r="P7" s="75">
        <f>P6/$K6</f>
        <v>1</v>
      </c>
      <c r="Q7" s="2"/>
      <c r="S7" s="85">
        <f>K9</f>
        <v>1</v>
      </c>
      <c r="T7" s="21">
        <f>N7</f>
        <v>1</v>
      </c>
      <c r="U7" s="21">
        <f>N9</f>
        <v>0</v>
      </c>
      <c r="V7" s="22">
        <f>N11</f>
        <v>0</v>
      </c>
    </row>
    <row r="8" spans="1:22" x14ac:dyDescent="0.25">
      <c r="A8" s="11" t="str">
        <f>'2. Alignment Assessment'!B9</f>
        <v>A.4</v>
      </c>
      <c r="B8" s="290" t="str">
        <f>'2. Alignment Assessment'!C9</f>
        <v>The Programme expects companies to progressively improve their due diligence activities and risk management performance over time.</v>
      </c>
      <c r="C8" s="27" t="str">
        <f>'2. Alignment Assessment'!G9</f>
        <v>Fully Aligned</v>
      </c>
      <c r="D8" s="13">
        <f t="shared" si="0"/>
        <v>2</v>
      </c>
      <c r="E8" s="25" t="str">
        <f>'2. Alignment Assessment'!H9</f>
        <v>Fully Aligned</v>
      </c>
      <c r="F8" s="13">
        <f t="shared" si="1"/>
        <v>2</v>
      </c>
      <c r="G8" s="13" t="str">
        <f>'2. Alignment Assessment'!I9</f>
        <v>Fully Aligned</v>
      </c>
      <c r="H8" s="26">
        <f t="shared" si="2"/>
        <v>2</v>
      </c>
      <c r="J8" s="67" t="s">
        <v>237</v>
      </c>
      <c r="K8" s="1">
        <f>SUM(D4:D5,D7:D9,D11:D15,D17,D19:D20,D22)</f>
        <v>28</v>
      </c>
      <c r="L8" s="67"/>
      <c r="M8" s="74" t="s">
        <v>241</v>
      </c>
      <c r="N8" s="68">
        <f>COUNTIF(D4:D22,1)</f>
        <v>0</v>
      </c>
      <c r="O8" s="67">
        <f>COUNTIF(F4:F22,1)</f>
        <v>0</v>
      </c>
      <c r="P8" s="68">
        <f>COUNTIF(H4:H22,1)</f>
        <v>0</v>
      </c>
      <c r="S8" s="86">
        <f>100%-S7</f>
        <v>0</v>
      </c>
      <c r="T8" s="30">
        <f>100%-T7</f>
        <v>0</v>
      </c>
      <c r="U8" s="30">
        <f>100%-U7</f>
        <v>1</v>
      </c>
      <c r="V8" s="79">
        <f>100%-V7</f>
        <v>1</v>
      </c>
    </row>
    <row r="9" spans="1:22" x14ac:dyDescent="0.25">
      <c r="A9" s="11" t="str">
        <f>'2. Alignment Assessment'!B10</f>
        <v>A.5</v>
      </c>
      <c r="B9" s="290" t="str">
        <f>'2. Alignment Assessment'!C10</f>
        <v>The Programme encourages companies to source responsibly from conflict-affected or high-risk areas and, where relevant, from artisanal and small-scale mineral producers.</v>
      </c>
      <c r="C9" s="27" t="str">
        <f>'2. Alignment Assessment'!G10</f>
        <v>Fully Aligned</v>
      </c>
      <c r="D9" s="13">
        <f t="shared" si="0"/>
        <v>2</v>
      </c>
      <c r="E9" s="25" t="str">
        <f>'2. Alignment Assessment'!H10</f>
        <v>Fully Aligned</v>
      </c>
      <c r="F9" s="13">
        <f t="shared" si="1"/>
        <v>2</v>
      </c>
      <c r="G9" s="13" t="str">
        <f>'2. Alignment Assessment'!I10</f>
        <v>Fully Aligned</v>
      </c>
      <c r="H9" s="26">
        <f t="shared" si="2"/>
        <v>2</v>
      </c>
      <c r="J9" s="69" t="s">
        <v>236</v>
      </c>
      <c r="K9" s="72">
        <f>K8/K7</f>
        <v>1</v>
      </c>
      <c r="L9" s="67"/>
      <c r="M9" s="74" t="s">
        <v>242</v>
      </c>
      <c r="N9" s="75">
        <f>N8/$K6</f>
        <v>0</v>
      </c>
      <c r="O9" s="77">
        <f>O8/$K6</f>
        <v>0</v>
      </c>
      <c r="P9" s="75">
        <f>P8/$K6</f>
        <v>0</v>
      </c>
      <c r="Q9" s="2"/>
      <c r="R9" s="28" t="s">
        <v>249</v>
      </c>
      <c r="S9" s="83">
        <f>(O6+O8)/K7</f>
        <v>0.5</v>
      </c>
      <c r="T9" s="31">
        <f>O7</f>
        <v>1</v>
      </c>
      <c r="U9" s="31">
        <f>O9</f>
        <v>0</v>
      </c>
      <c r="V9" s="80">
        <f>O11</f>
        <v>0</v>
      </c>
    </row>
    <row r="10" spans="1:22" x14ac:dyDescent="0.25">
      <c r="A10" s="291"/>
      <c r="B10" s="291" t="str">
        <f>'2. Alignment Assessment'!C11</f>
        <v>Due diligence is risk-based</v>
      </c>
      <c r="C10" s="291"/>
      <c r="D10" s="291"/>
      <c r="E10" s="291"/>
      <c r="F10" s="291"/>
      <c r="G10" s="291"/>
      <c r="H10" s="291"/>
      <c r="L10" s="67"/>
      <c r="M10" s="74" t="s">
        <v>243</v>
      </c>
      <c r="N10" s="68">
        <f>COUNTIF(D4:D22,0)</f>
        <v>0</v>
      </c>
      <c r="O10" s="67">
        <f>COUNTIF(F4:F22,0)</f>
        <v>0</v>
      </c>
      <c r="P10" s="68">
        <f>COUNTIF(H4:H22,0)</f>
        <v>0</v>
      </c>
      <c r="R10" s="29" t="s">
        <v>250</v>
      </c>
      <c r="S10" s="82">
        <f>(P6+P8)/K7</f>
        <v>0.5</v>
      </c>
      <c r="T10" s="32">
        <f>P7</f>
        <v>1</v>
      </c>
      <c r="U10" s="32">
        <f>P9</f>
        <v>0</v>
      </c>
      <c r="V10" s="81">
        <f>P11</f>
        <v>0</v>
      </c>
    </row>
    <row r="11" spans="1:22" x14ac:dyDescent="0.25">
      <c r="A11" s="11" t="str">
        <f>'2. Alignment Assessment'!B12</f>
        <v>A.6</v>
      </c>
      <c r="B11" s="292" t="str">
        <f>'2. Alignment Assessment'!C12</f>
        <v>The Programme expects companies' due diligence activities to be guided by their own risk assessments.</v>
      </c>
      <c r="C11" s="27" t="str">
        <f>'2. Alignment Assessment'!G12</f>
        <v>Fully Aligned</v>
      </c>
      <c r="D11" s="13">
        <f t="shared" si="0"/>
        <v>2</v>
      </c>
      <c r="E11" s="25" t="str">
        <f>'2. Alignment Assessment'!H12</f>
        <v>Fully Aligned</v>
      </c>
      <c r="F11" s="13">
        <f t="shared" si="1"/>
        <v>2</v>
      </c>
      <c r="G11" s="13" t="str">
        <f>'2. Alignment Assessment'!I12</f>
        <v>Fully Aligned</v>
      </c>
      <c r="H11" s="26">
        <f t="shared" si="2"/>
        <v>2</v>
      </c>
      <c r="L11" s="69"/>
      <c r="M11" s="76" t="s">
        <v>244</v>
      </c>
      <c r="N11" s="70">
        <f>N10/$K6</f>
        <v>0</v>
      </c>
      <c r="O11" s="78">
        <f>O10/$K6</f>
        <v>0</v>
      </c>
      <c r="P11" s="70">
        <f>P10/$K6</f>
        <v>0</v>
      </c>
      <c r="Q11" s="2"/>
    </row>
    <row r="12" spans="1:22" x14ac:dyDescent="0.25">
      <c r="A12" s="11" t="str">
        <f>'2. Alignment Assessment'!B13</f>
        <v>A.7</v>
      </c>
      <c r="B12" s="290" t="str">
        <f>'2. Alignment Assessment'!C13</f>
        <v>The Programme expects companies' due diligence activities to consider at least all risks covered in Annex II (serious abuses associated with the extraction, transport or trade of minerals, direct or indirect support to non-state armed groups, public or private security forces, bribery and fraudulent misrepresentation of the origin of minerals, money laundering, payment of taxes, fees and royalties due to governments and bribery).</v>
      </c>
      <c r="C12" s="27" t="str">
        <f>'2. Alignment Assessment'!G13</f>
        <v>Fully Aligned</v>
      </c>
      <c r="D12" s="13">
        <f t="shared" si="0"/>
        <v>2</v>
      </c>
      <c r="E12" s="25" t="str">
        <f>'2. Alignment Assessment'!H13</f>
        <v>Fully Aligned</v>
      </c>
      <c r="F12" s="13">
        <f t="shared" si="1"/>
        <v>2</v>
      </c>
      <c r="G12" s="13" t="str">
        <f>'2. Alignment Assessment'!I13</f>
        <v>Fully Aligned</v>
      </c>
      <c r="H12" s="26">
        <f t="shared" si="2"/>
        <v>2</v>
      </c>
    </row>
    <row r="13" spans="1:22" x14ac:dyDescent="0.25">
      <c r="A13" s="11" t="str">
        <f>'2. Alignment Assessment'!B14</f>
        <v>A.8</v>
      </c>
      <c r="B13" s="290" t="str">
        <f>'2. Alignment Assessment'!C14</f>
        <v>The programme expects that  the measures that a company takes to conduct due diligence should be commensurate to the severity and likelihood of the identified risks.</v>
      </c>
      <c r="C13" s="27" t="str">
        <f>'2. Alignment Assessment'!G14</f>
        <v>Fully Aligned</v>
      </c>
      <c r="D13" s="13">
        <f t="shared" si="0"/>
        <v>2</v>
      </c>
      <c r="E13" s="25" t="str">
        <f>'2. Alignment Assessment'!H14</f>
        <v>Fully Aligned</v>
      </c>
      <c r="F13" s="13">
        <f t="shared" si="1"/>
        <v>2</v>
      </c>
      <c r="G13" s="13" t="str">
        <f>'2. Alignment Assessment'!I14</f>
        <v>Fully Aligned</v>
      </c>
      <c r="H13" s="26">
        <f t="shared" si="2"/>
        <v>2</v>
      </c>
      <c r="J13" s="16" t="s">
        <v>245</v>
      </c>
    </row>
    <row r="14" spans="1:22" x14ac:dyDescent="0.25">
      <c r="A14" s="11" t="str">
        <f>'2. Alignment Assessment'!B15</f>
        <v>A.9</v>
      </c>
      <c r="B14" s="290" t="str">
        <f>'2. Alignment Assessment'!C15</f>
        <v xml:space="preserve">The programme includes in the definition of red flags considerations of location of mineral origin and transit, supplier characteristics and trade-related circumstances. </v>
      </c>
      <c r="C14" s="27" t="str">
        <f>'2. Alignment Assessment'!G15</f>
        <v>Fully Aligned</v>
      </c>
      <c r="D14" s="13">
        <f t="shared" si="0"/>
        <v>2</v>
      </c>
      <c r="E14" s="25" t="str">
        <f>'2. Alignment Assessment'!H15</f>
        <v>Fully Aligned</v>
      </c>
      <c r="F14" s="13">
        <f t="shared" si="1"/>
        <v>2</v>
      </c>
      <c r="G14" s="13" t="str">
        <f>'2. Alignment Assessment'!I15</f>
        <v>Fully Aligned</v>
      </c>
      <c r="H14" s="26">
        <f t="shared" si="2"/>
        <v>2</v>
      </c>
      <c r="J14" s="87" t="s">
        <v>274</v>
      </c>
      <c r="K14" s="88"/>
      <c r="L14" s="88"/>
      <c r="M14" s="88"/>
      <c r="N14" s="88"/>
      <c r="O14" s="89" t="s">
        <v>249</v>
      </c>
      <c r="P14" s="90" t="s">
        <v>273</v>
      </c>
    </row>
    <row r="15" spans="1:22" x14ac:dyDescent="0.25">
      <c r="A15" s="11" t="str">
        <f>'2. Alignment Assessment'!B16</f>
        <v>A.10</v>
      </c>
      <c r="B15" s="290" t="str">
        <f>'2. Alignment Assessment'!C16</f>
        <v>The Programme expects that due diligence activities on red-flagged supply chains should involve on-the-ground assessments, to be undertaken by upstream companies. Upstream companies may cooperate through joint initiatives but retain individual responsibility for their due diligence and should ensure that all joint work duly takes into consideration circumstances specific to the individual company.</v>
      </c>
      <c r="C15" s="27" t="str">
        <f>'2. Alignment Assessment'!G16</f>
        <v>Fully Aligned</v>
      </c>
      <c r="D15" s="13">
        <f t="shared" si="0"/>
        <v>2</v>
      </c>
      <c r="E15" s="25" t="str">
        <f>'2. Alignment Assessment'!H16</f>
        <v>Fully Aligned</v>
      </c>
      <c r="F15" s="13">
        <f t="shared" si="1"/>
        <v>2</v>
      </c>
      <c r="G15" s="13" t="str">
        <f>'2. Alignment Assessment'!I16</f>
        <v>Fully Aligned</v>
      </c>
      <c r="H15" s="26">
        <f t="shared" si="2"/>
        <v>2</v>
      </c>
      <c r="J15" s="65" t="s">
        <v>235</v>
      </c>
      <c r="K15" s="66">
        <f>COUNT(D26:D55,D58:D75,D78:D90,D93:D94,D96:D100,D103:D107,D110:D113,D115,D117,D119:D122)</f>
        <v>41</v>
      </c>
      <c r="L15" s="65"/>
      <c r="M15" s="73" t="s">
        <v>239</v>
      </c>
      <c r="N15" s="66">
        <f>COUNTIF(D26:D122,2)</f>
        <v>38</v>
      </c>
      <c r="O15" s="65">
        <f>COUNTIF(F26:F122,2)</f>
        <v>41</v>
      </c>
      <c r="P15" s="66">
        <f>COUNTIF(H26:H122,2)</f>
        <v>38</v>
      </c>
      <c r="S15" s="84" t="s">
        <v>247</v>
      </c>
      <c r="T15" s="18" t="s">
        <v>8</v>
      </c>
      <c r="U15" s="18" t="s">
        <v>18</v>
      </c>
      <c r="V15" s="19" t="s">
        <v>9</v>
      </c>
    </row>
    <row r="16" spans="1:22" x14ac:dyDescent="0.25">
      <c r="A16" s="291"/>
      <c r="B16" s="291" t="str">
        <f>'2. Alignment Assessment'!C17</f>
        <v>Due diligence is undertaken in good faith</v>
      </c>
      <c r="C16" s="291"/>
      <c r="D16" s="291"/>
      <c r="E16" s="291"/>
      <c r="F16" s="291"/>
      <c r="G16" s="291"/>
      <c r="H16" s="291"/>
      <c r="J16" s="67" t="s">
        <v>238</v>
      </c>
      <c r="K16" s="68">
        <f>K15*2</f>
        <v>82</v>
      </c>
      <c r="L16" s="67"/>
      <c r="M16" s="74" t="s">
        <v>240</v>
      </c>
      <c r="N16" s="75">
        <f>N15/K15</f>
        <v>0.92682926829268297</v>
      </c>
      <c r="O16" s="77">
        <f>O15/$K15</f>
        <v>1</v>
      </c>
      <c r="P16" s="75">
        <f>P15/$K15</f>
        <v>0.92682926829268297</v>
      </c>
      <c r="Q16" s="2"/>
      <c r="S16" s="85">
        <f>K18</f>
        <v>0.96341463414634143</v>
      </c>
      <c r="T16" s="21">
        <f>N16</f>
        <v>0.92682926829268297</v>
      </c>
      <c r="U16" s="21">
        <f>N18</f>
        <v>7.3170731707317069E-2</v>
      </c>
      <c r="V16" s="22">
        <f>N20</f>
        <v>0</v>
      </c>
    </row>
    <row r="17" spans="1:22" x14ac:dyDescent="0.25">
      <c r="A17" s="11" t="str">
        <f>'2. Alignment Assessment'!B18</f>
        <v>A.11</v>
      </c>
      <c r="B17" s="290" t="str">
        <f>'2. Alignment Assessment'!C18</f>
        <v>The Programme explicitly recognizes that companies should use good faith and reasonable efforts in their due diligence, taking into account factors such as the size of the enterprise, the location of the activities, the situation in a particular country, the sector and nature of the products or services involved.</v>
      </c>
      <c r="C17" s="27" t="str">
        <f>'2. Alignment Assessment'!G18</f>
        <v>Fully Aligned</v>
      </c>
      <c r="D17" s="13">
        <f t="shared" si="0"/>
        <v>2</v>
      </c>
      <c r="E17" s="25" t="str">
        <f>'2. Alignment Assessment'!H18</f>
        <v>Fully Aligned</v>
      </c>
      <c r="F17" s="13">
        <f t="shared" si="1"/>
        <v>2</v>
      </c>
      <c r="G17" s="13" t="str">
        <f>'2. Alignment Assessment'!I18</f>
        <v>Fully Aligned</v>
      </c>
      <c r="H17" s="26">
        <f t="shared" si="2"/>
        <v>2</v>
      </c>
      <c r="J17" s="67" t="s">
        <v>237</v>
      </c>
      <c r="K17" s="68">
        <f>SUM(D26:D55,D58:D75,D78:D90,D93:D94,D96:D100,D103:D107,D110:D113,D115,D117,D119:D122)</f>
        <v>79</v>
      </c>
      <c r="L17" s="67"/>
      <c r="M17" s="74" t="s">
        <v>241</v>
      </c>
      <c r="N17" s="68">
        <f>COUNTIF(D26:D122,1)</f>
        <v>3</v>
      </c>
      <c r="O17" s="67">
        <f>COUNTIF(F26:F122,1)</f>
        <v>0</v>
      </c>
      <c r="P17" s="68">
        <f>COUNTIF(H26:H122,1)</f>
        <v>3</v>
      </c>
      <c r="S17" s="86">
        <f>100%-S16</f>
        <v>3.6585365853658569E-2</v>
      </c>
      <c r="T17" s="30">
        <f>100%-T16</f>
        <v>7.3170731707317027E-2</v>
      </c>
      <c r="U17" s="30">
        <f>100%-U16</f>
        <v>0.92682926829268297</v>
      </c>
      <c r="V17" s="79">
        <f>100%-V16</f>
        <v>1</v>
      </c>
    </row>
    <row r="18" spans="1:22" x14ac:dyDescent="0.25">
      <c r="A18" s="291"/>
      <c r="B18" s="291" t="str">
        <f>'2. Alignment Assessment'!C19</f>
        <v>Companies are responsible for ensuring that appropriate due diligence is undertaken</v>
      </c>
      <c r="C18" s="291"/>
      <c r="D18" s="291"/>
      <c r="E18" s="291"/>
      <c r="F18" s="291"/>
      <c r="G18" s="291"/>
      <c r="H18" s="291"/>
      <c r="J18" s="69" t="s">
        <v>236</v>
      </c>
      <c r="K18" s="70">
        <f>K17/K16</f>
        <v>0.96341463414634143</v>
      </c>
      <c r="L18" s="67"/>
      <c r="M18" s="74" t="s">
        <v>242</v>
      </c>
      <c r="N18" s="75">
        <f>N17/K15</f>
        <v>7.3170731707317069E-2</v>
      </c>
      <c r="O18" s="77">
        <f>O17/$K15</f>
        <v>0</v>
      </c>
      <c r="P18" s="75">
        <f>P17/$K15</f>
        <v>7.3170731707317069E-2</v>
      </c>
      <c r="Q18" s="2"/>
      <c r="R18" s="28" t="s">
        <v>249</v>
      </c>
      <c r="S18" s="83">
        <f>(O15+O17)/K16</f>
        <v>0.5</v>
      </c>
      <c r="T18" s="31">
        <f>O16</f>
        <v>1</v>
      </c>
      <c r="U18" s="31">
        <f>O18</f>
        <v>0</v>
      </c>
      <c r="V18" s="80">
        <f>O20</f>
        <v>0</v>
      </c>
    </row>
    <row r="19" spans="1:22" x14ac:dyDescent="0.25">
      <c r="A19" s="11" t="str">
        <f>'2. Alignment Assessment'!B20</f>
        <v>A.12</v>
      </c>
      <c r="B19" s="292" t="str">
        <f>'2. Alignment Assessment'!C20</f>
        <v>Responsibility for determining the actions that a company undertakes in response to identified risks rests with the company's management.</v>
      </c>
      <c r="C19" s="27" t="str">
        <f>'2. Alignment Assessment'!G20</f>
        <v>Fully Aligned</v>
      </c>
      <c r="D19" s="13">
        <f t="shared" si="0"/>
        <v>2</v>
      </c>
      <c r="E19" s="25" t="str">
        <f>'2. Alignment Assessment'!H20</f>
        <v>Fully Aligned</v>
      </c>
      <c r="F19" s="13">
        <f t="shared" si="1"/>
        <v>2</v>
      </c>
      <c r="G19" s="13" t="str">
        <f>'2. Alignment Assessment'!I20</f>
        <v>Fully Aligned</v>
      </c>
      <c r="H19" s="26">
        <f t="shared" si="2"/>
        <v>2</v>
      </c>
      <c r="L19" s="67"/>
      <c r="M19" s="74" t="s">
        <v>243</v>
      </c>
      <c r="N19" s="68">
        <f>COUNTIF(D26:D122,0)</f>
        <v>0</v>
      </c>
      <c r="O19" s="67">
        <f>COUNTIF(F26:F122,0)</f>
        <v>0</v>
      </c>
      <c r="P19" s="68">
        <f>COUNTIF(H26:H122,0)</f>
        <v>0</v>
      </c>
      <c r="R19" s="29" t="s">
        <v>250</v>
      </c>
      <c r="S19" s="82">
        <f>(P15+P17)/K16</f>
        <v>0.5</v>
      </c>
      <c r="T19" s="32">
        <f>P16</f>
        <v>0.92682926829268297</v>
      </c>
      <c r="U19" s="32">
        <f>P18</f>
        <v>7.3170731707317069E-2</v>
      </c>
      <c r="V19" s="81">
        <f>P20</f>
        <v>0</v>
      </c>
    </row>
    <row r="20" spans="1:22" x14ac:dyDescent="0.25">
      <c r="A20" s="11" t="str">
        <f>'2. Alignment Assessment'!B21</f>
        <v>A.13</v>
      </c>
      <c r="B20" s="293" t="str">
        <f>'2. Alignment Assessment'!C21</f>
        <v>The Programme states clearly that the use of Industry Programmes, Institutionalised Mechanisms or multi-stakeholder initiatives does not release companies from being responsible for the scope and quality of due diligence in their own supply chains and for reporting on the due diligence that is undertaken in their supply chains.</v>
      </c>
      <c r="C20" s="27" t="str">
        <f>'2. Alignment Assessment'!G21</f>
        <v>Fully Aligned</v>
      </c>
      <c r="D20" s="13">
        <f t="shared" si="0"/>
        <v>2</v>
      </c>
      <c r="E20" s="25" t="str">
        <f>'2. Alignment Assessment'!H21</f>
        <v>Fully Aligned</v>
      </c>
      <c r="F20" s="13">
        <f t="shared" si="1"/>
        <v>2</v>
      </c>
      <c r="G20" s="13" t="str">
        <f>'2. Alignment Assessment'!I21</f>
        <v>Fully Aligned</v>
      </c>
      <c r="H20" s="26">
        <f t="shared" si="2"/>
        <v>2</v>
      </c>
      <c r="L20" s="69"/>
      <c r="M20" s="76" t="s">
        <v>244</v>
      </c>
      <c r="N20" s="70">
        <f>N19/K15</f>
        <v>0</v>
      </c>
      <c r="O20" s="78">
        <f>O19/$K15</f>
        <v>0</v>
      </c>
      <c r="P20" s="70">
        <f>P19/$K15</f>
        <v>0</v>
      </c>
      <c r="Q20" s="2"/>
    </row>
    <row r="21" spans="1:22" x14ac:dyDescent="0.25">
      <c r="A21" s="291"/>
      <c r="B21" s="291" t="str">
        <f>'2. Alignment Assessment'!C22</f>
        <v>Due diligence is global in scope</v>
      </c>
      <c r="C21" s="291"/>
      <c r="D21" s="291"/>
      <c r="E21" s="291"/>
      <c r="F21" s="291"/>
      <c r="G21" s="291"/>
      <c r="H21" s="291"/>
    </row>
    <row r="22" spans="1:22" x14ac:dyDescent="0.25">
      <c r="A22" s="11" t="str">
        <f>'2. Alignment Assessment'!B23</f>
        <v>A.14</v>
      </c>
      <c r="B22" s="294" t="str">
        <f>'2. Alignment Assessment'!C23</f>
        <v xml:space="preserve">Due diligence should be global in scope unless a programme is designed to cover a specific geography or region only. In particular any programme designed to implement step 4 should be global in scope. </v>
      </c>
      <c r="C22" s="27" t="str">
        <f>'2. Alignment Assessment'!G23</f>
        <v>Fully Aligned</v>
      </c>
      <c r="D22" s="13">
        <f t="shared" si="0"/>
        <v>2</v>
      </c>
      <c r="E22" s="25" t="str">
        <f>'2. Alignment Assessment'!H23</f>
        <v>Fully Aligned</v>
      </c>
      <c r="F22" s="13">
        <f t="shared" si="1"/>
        <v>2</v>
      </c>
      <c r="G22" s="13" t="str">
        <f>'2. Alignment Assessment'!I23</f>
        <v>Fully Aligned</v>
      </c>
      <c r="H22" s="26">
        <f t="shared" si="2"/>
        <v>2</v>
      </c>
      <c r="J22" s="16" t="s">
        <v>1</v>
      </c>
    </row>
    <row r="23" spans="1:22" x14ac:dyDescent="0.25">
      <c r="A23" s="295" t="str">
        <f>'2. Alignment Assessment'!B24</f>
        <v>B</v>
      </c>
      <c r="B23" s="295" t="str">
        <f>'2. Alignment Assessment'!C24</f>
        <v>Alignment of Programme requirements with the five-step due diligence framework</v>
      </c>
      <c r="C23" s="295"/>
      <c r="D23" s="295"/>
      <c r="E23" s="295"/>
      <c r="F23" s="295"/>
      <c r="G23" s="295"/>
      <c r="H23" s="295"/>
      <c r="J23" s="87" t="s">
        <v>274</v>
      </c>
      <c r="K23" s="88"/>
      <c r="L23" s="88"/>
      <c r="M23" s="88"/>
      <c r="N23" s="88"/>
      <c r="O23" s="89" t="s">
        <v>249</v>
      </c>
      <c r="P23" s="90" t="s">
        <v>273</v>
      </c>
    </row>
    <row r="24" spans="1:22" x14ac:dyDescent="0.25">
      <c r="A24" s="281"/>
      <c r="B24" s="281" t="str">
        <f>'2. Alignment Assessment'!C25</f>
        <v>Step 1: Establish strong company management systems</v>
      </c>
      <c r="C24" s="281"/>
      <c r="D24" s="281"/>
      <c r="E24" s="281"/>
      <c r="F24" s="281"/>
      <c r="G24" s="281"/>
      <c r="H24" s="281"/>
      <c r="J24" s="65" t="s">
        <v>235</v>
      </c>
      <c r="K24" s="66">
        <f>COUNT(D26:D55)</f>
        <v>19</v>
      </c>
      <c r="L24" s="65"/>
      <c r="M24" s="73" t="s">
        <v>239</v>
      </c>
      <c r="N24" s="66">
        <f>COUNTIF(D26:D55,2)</f>
        <v>17</v>
      </c>
      <c r="O24" s="65">
        <f>COUNTIF(F26:F55,2)</f>
        <v>19</v>
      </c>
      <c r="P24" s="66">
        <f>COUNTIF(H26:H55,2)</f>
        <v>17</v>
      </c>
      <c r="S24" s="84" t="s">
        <v>247</v>
      </c>
      <c r="T24" s="18" t="s">
        <v>8</v>
      </c>
      <c r="U24" s="18" t="s">
        <v>18</v>
      </c>
      <c r="V24" s="19" t="s">
        <v>9</v>
      </c>
    </row>
    <row r="25" spans="1:22" x14ac:dyDescent="0.25">
      <c r="A25" s="291"/>
      <c r="B25" s="291" t="str">
        <f>'2. Alignment Assessment'!C26</f>
        <v>Requirements set by Programmes for those companies subject to audit under the Programme:</v>
      </c>
      <c r="C25" s="291"/>
      <c r="D25" s="291"/>
      <c r="E25" s="291"/>
      <c r="F25" s="291"/>
      <c r="G25" s="291"/>
      <c r="H25" s="291"/>
      <c r="J25" s="67" t="s">
        <v>238</v>
      </c>
      <c r="K25" s="68">
        <f>K24*2</f>
        <v>38</v>
      </c>
      <c r="L25" s="67"/>
      <c r="M25" s="74" t="s">
        <v>240</v>
      </c>
      <c r="N25" s="75">
        <f>N24/K24</f>
        <v>0.89473684210526316</v>
      </c>
      <c r="O25" s="77">
        <f>O24/$K24</f>
        <v>1</v>
      </c>
      <c r="P25" s="75">
        <f>P24/$K24</f>
        <v>0.89473684210526316</v>
      </c>
      <c r="Q25" s="2"/>
      <c r="S25" s="85">
        <f>K27</f>
        <v>0.94736842105263153</v>
      </c>
      <c r="T25" s="21">
        <f>N25</f>
        <v>0.89473684210526316</v>
      </c>
      <c r="U25" s="21">
        <f>N27</f>
        <v>0.10526315789473684</v>
      </c>
      <c r="V25" s="22">
        <f>N29</f>
        <v>0</v>
      </c>
    </row>
    <row r="26" spans="1:22" x14ac:dyDescent="0.25">
      <c r="A26" s="11" t="str">
        <f>'2. Alignment Assessment'!B27</f>
        <v>B.1</v>
      </c>
      <c r="B26" s="290" t="str">
        <f>'2. Alignment Assessment'!C27</f>
        <v>Adopt, and clearly communicate to suppliers and the public, a policy, applicable to the company and its suppliers, providing the principles and standards for identifying and managing the risks in the supply chain of minerals potentially from conflict-affected or high risk areas, against which the company will assess itself and the activities and relationships of suppliers.</v>
      </c>
      <c r="C26" s="27" t="str">
        <f>'2. Alignment Assessment'!G27</f>
        <v>Fully Aligned</v>
      </c>
      <c r="D26" s="13">
        <f t="shared" si="0"/>
        <v>2</v>
      </c>
      <c r="E26" s="25" t="str">
        <f>'2. Alignment Assessment'!H27</f>
        <v>Fully Aligned</v>
      </c>
      <c r="F26" s="13">
        <f t="shared" si="1"/>
        <v>2</v>
      </c>
      <c r="G26" s="13" t="str">
        <f>'2. Alignment Assessment'!I27</f>
        <v>Fully Aligned</v>
      </c>
      <c r="H26" s="26">
        <f t="shared" si="2"/>
        <v>2</v>
      </c>
      <c r="J26" s="67" t="s">
        <v>237</v>
      </c>
      <c r="K26" s="68">
        <f>SUM(D26:D55)</f>
        <v>36</v>
      </c>
      <c r="L26" s="67"/>
      <c r="M26" s="74" t="s">
        <v>241</v>
      </c>
      <c r="N26" s="68">
        <f>COUNTIF(D26:D55,1)</f>
        <v>2</v>
      </c>
      <c r="O26" s="67">
        <f>COUNTIF(F26:F55,1)</f>
        <v>0</v>
      </c>
      <c r="P26" s="68">
        <f>COUNTIF(H26:H55,1)</f>
        <v>2</v>
      </c>
      <c r="S26" s="86">
        <f>100%-S25</f>
        <v>5.2631578947368474E-2</v>
      </c>
      <c r="T26" s="30">
        <f>100%-T25</f>
        <v>0.10526315789473684</v>
      </c>
      <c r="U26" s="30">
        <f>100%-U25</f>
        <v>0.89473684210526316</v>
      </c>
      <c r="V26" s="79">
        <f>100%-V25</f>
        <v>1</v>
      </c>
    </row>
    <row r="27" spans="1:22" x14ac:dyDescent="0.25">
      <c r="A27" s="11" t="str">
        <f>'2. Alignment Assessment'!B28</f>
        <v>B.2</v>
      </c>
      <c r="B27" s="290" t="str">
        <f>'2. Alignment Assessment'!C28</f>
        <v>Ensure that the supply chain policy is consistent with the standards provided in Annex II of the Guidance.</v>
      </c>
      <c r="C27" s="27" t="str">
        <f>'2. Alignment Assessment'!G28</f>
        <v>Partially Aligned</v>
      </c>
      <c r="D27" s="13">
        <f t="shared" si="0"/>
        <v>1</v>
      </c>
      <c r="E27" s="25" t="str">
        <f>'2. Alignment Assessment'!H28</f>
        <v>Fully Aligned</v>
      </c>
      <c r="F27" s="13">
        <f t="shared" si="1"/>
        <v>2</v>
      </c>
      <c r="G27" s="13" t="str">
        <f>'2. Alignment Assessment'!I28</f>
        <v>Partially Aligned</v>
      </c>
      <c r="H27" s="26">
        <f t="shared" si="2"/>
        <v>1</v>
      </c>
      <c r="J27" s="69" t="s">
        <v>236</v>
      </c>
      <c r="K27" s="70">
        <f>K26/K25</f>
        <v>0.94736842105263153</v>
      </c>
      <c r="L27" s="67"/>
      <c r="M27" s="74" t="s">
        <v>242</v>
      </c>
      <c r="N27" s="75">
        <f>N26/K24</f>
        <v>0.10526315789473684</v>
      </c>
      <c r="O27" s="77">
        <f>O26/$K24</f>
        <v>0</v>
      </c>
      <c r="P27" s="75">
        <f>P26/$K24</f>
        <v>0.10526315789473684</v>
      </c>
      <c r="Q27" s="2"/>
      <c r="R27" s="28" t="s">
        <v>249</v>
      </c>
      <c r="S27" s="83">
        <f>(O24+O26)/K25</f>
        <v>0.5</v>
      </c>
      <c r="T27" s="31">
        <f>O25</f>
        <v>1</v>
      </c>
      <c r="U27" s="31">
        <f>O27</f>
        <v>0</v>
      </c>
      <c r="V27" s="80">
        <f>O29</f>
        <v>0</v>
      </c>
    </row>
    <row r="28" spans="1:22" x14ac:dyDescent="0.25">
      <c r="A28" s="11" t="str">
        <f>'2. Alignment Assessment'!B29</f>
        <v>B.3</v>
      </c>
      <c r="B28" s="290" t="str">
        <f>'2. Alignment Assessment'!C29</f>
        <v xml:space="preserve">Within the supply chain policy, set out a clear and coherent management process for risk management. Commit to the due diligence steps as described in Annex I and, where relevant, the Supplement. </v>
      </c>
      <c r="C28" s="27" t="str">
        <f>'2. Alignment Assessment'!G29</f>
        <v>Partially Aligned</v>
      </c>
      <c r="D28" s="13">
        <f t="shared" si="0"/>
        <v>1</v>
      </c>
      <c r="E28" s="25" t="str">
        <f>'2. Alignment Assessment'!H29</f>
        <v>Fully Aligned</v>
      </c>
      <c r="F28" s="13">
        <f t="shared" si="1"/>
        <v>2</v>
      </c>
      <c r="G28" s="13" t="str">
        <f>'2. Alignment Assessment'!I29</f>
        <v>Partially Aligned</v>
      </c>
      <c r="H28" s="26">
        <f t="shared" si="2"/>
        <v>1</v>
      </c>
      <c r="L28" s="67"/>
      <c r="M28" s="74" t="s">
        <v>243</v>
      </c>
      <c r="N28" s="68">
        <f>COUNTIF(D26:D55,0)</f>
        <v>0</v>
      </c>
      <c r="O28" s="67">
        <f>COUNTIF(F26:F55,0)</f>
        <v>0</v>
      </c>
      <c r="P28" s="68">
        <f>COUNTIF(H26:H55,0)</f>
        <v>0</v>
      </c>
      <c r="R28" s="29" t="s">
        <v>250</v>
      </c>
      <c r="S28" s="82">
        <f>(P24+P26)/K25</f>
        <v>0.5</v>
      </c>
      <c r="T28" s="32">
        <f>P25</f>
        <v>0.89473684210526316</v>
      </c>
      <c r="U28" s="32">
        <f>P27</f>
        <v>0.10526315789473684</v>
      </c>
      <c r="V28" s="81">
        <f>P29</f>
        <v>0</v>
      </c>
    </row>
    <row r="29" spans="1:22" x14ac:dyDescent="0.25">
      <c r="A29" s="11" t="str">
        <f>'2. Alignment Assessment'!B30</f>
        <v>B.4</v>
      </c>
      <c r="B29" s="290" t="str">
        <f>'2. Alignment Assessment'!C30</f>
        <v>Structure internal management to support supply chain due diligence and assign authority and responsibility to senior staff with the necessary competence, knowledge and experience to oversee supply chain due diligence.</v>
      </c>
      <c r="C29" s="27" t="str">
        <f>'2. Alignment Assessment'!G30</f>
        <v>Fully Aligned</v>
      </c>
      <c r="D29" s="13">
        <f t="shared" si="0"/>
        <v>2</v>
      </c>
      <c r="E29" s="25" t="str">
        <f>'2. Alignment Assessment'!H30</f>
        <v>Fully Aligned</v>
      </c>
      <c r="F29" s="13">
        <f t="shared" si="1"/>
        <v>2</v>
      </c>
      <c r="G29" s="13" t="str">
        <f>'2. Alignment Assessment'!I30</f>
        <v>Fully Aligned</v>
      </c>
      <c r="H29" s="26">
        <f t="shared" si="2"/>
        <v>2</v>
      </c>
      <c r="L29" s="69"/>
      <c r="M29" s="76" t="s">
        <v>244</v>
      </c>
      <c r="N29" s="70">
        <f>N28/K24</f>
        <v>0</v>
      </c>
      <c r="O29" s="78">
        <f>O28/$K24</f>
        <v>0</v>
      </c>
      <c r="P29" s="70">
        <f>P28/$K24</f>
        <v>0</v>
      </c>
      <c r="Q29" s="2"/>
    </row>
    <row r="30" spans="1:22" x14ac:dyDescent="0.25">
      <c r="A30" s="11" t="str">
        <f>'2. Alignment Assessment'!B31</f>
        <v>B.5</v>
      </c>
      <c r="B30" s="290" t="str">
        <f>'2. Alignment Assessment'!C31</f>
        <v xml:space="preserve">Ensure that sufficient resources are made available  to support the operation and monitoring of supply chain due diligence processes, taking into account company size, location and circumstances. </v>
      </c>
      <c r="C30" s="27" t="str">
        <f>'2. Alignment Assessment'!G31</f>
        <v>Fully Aligned</v>
      </c>
      <c r="D30" s="13">
        <f t="shared" si="0"/>
        <v>2</v>
      </c>
      <c r="E30" s="25" t="str">
        <f>'2. Alignment Assessment'!H31</f>
        <v>Fully Aligned</v>
      </c>
      <c r="F30" s="13">
        <f t="shared" si="1"/>
        <v>2</v>
      </c>
      <c r="G30" s="13" t="str">
        <f>'2. Alignment Assessment'!I31</f>
        <v>Fully Aligned</v>
      </c>
      <c r="H30" s="26">
        <f t="shared" si="2"/>
        <v>2</v>
      </c>
    </row>
    <row r="31" spans="1:22" x14ac:dyDescent="0.25">
      <c r="A31" s="11" t="str">
        <f>'2. Alignment Assessment'!B32</f>
        <v>B.6</v>
      </c>
      <c r="B31" s="290" t="str">
        <f>'2. Alignment Assessment'!C32</f>
        <v>Establish the necessary organisational structure and communication processes that will ensure critical information about supply chain due diligence, including the company's policy, reaches relevant employees and suppliers.</v>
      </c>
      <c r="C31" s="27" t="str">
        <f>'2. Alignment Assessment'!G32</f>
        <v>Fully Aligned</v>
      </c>
      <c r="D31" s="13">
        <f t="shared" si="0"/>
        <v>2</v>
      </c>
      <c r="E31" s="25" t="str">
        <f>'2. Alignment Assessment'!H32</f>
        <v>Fully Aligned</v>
      </c>
      <c r="F31" s="13">
        <f t="shared" si="1"/>
        <v>2</v>
      </c>
      <c r="G31" s="13" t="str">
        <f>'2. Alignment Assessment'!I32</f>
        <v>Fully Aligned</v>
      </c>
      <c r="H31" s="26">
        <f t="shared" si="2"/>
        <v>2</v>
      </c>
      <c r="J31" s="16" t="s">
        <v>5</v>
      </c>
    </row>
    <row r="32" spans="1:22" x14ac:dyDescent="0.25">
      <c r="A32" s="11" t="str">
        <f>'2. Alignment Assessment'!B33</f>
        <v>B.7</v>
      </c>
      <c r="B32" s="290" t="str">
        <f>'2. Alignment Assessment'!C33</f>
        <v>Assist suppliers in building due diligence capacities and provide training as appropriate to employees and suppliers on the policy and its practical application.</v>
      </c>
      <c r="C32" s="27" t="str">
        <f>'2. Alignment Assessment'!G33</f>
        <v>Fully Aligned</v>
      </c>
      <c r="D32" s="13">
        <f t="shared" si="0"/>
        <v>2</v>
      </c>
      <c r="E32" s="25" t="str">
        <f>'2. Alignment Assessment'!H33</f>
        <v>Fully Aligned</v>
      </c>
      <c r="F32" s="13">
        <f t="shared" si="1"/>
        <v>2</v>
      </c>
      <c r="G32" s="13" t="str">
        <f>'2. Alignment Assessment'!I33</f>
        <v>Fully Aligned</v>
      </c>
      <c r="H32" s="26">
        <f t="shared" si="2"/>
        <v>2</v>
      </c>
      <c r="J32" s="87" t="s">
        <v>274</v>
      </c>
      <c r="K32" s="88"/>
      <c r="L32" s="88"/>
      <c r="M32" s="88"/>
      <c r="N32" s="88"/>
      <c r="O32" s="89" t="s">
        <v>249</v>
      </c>
      <c r="P32" s="90" t="s">
        <v>273</v>
      </c>
    </row>
    <row r="33" spans="1:22" x14ac:dyDescent="0.25">
      <c r="A33" s="11" t="str">
        <f>'2. Alignment Assessment'!B34</f>
        <v>B.8</v>
      </c>
      <c r="B33" s="290" t="str">
        <f>'2. Alignment Assessment'!C34</f>
        <v>Ensure internal accountability with respect to the implementation of the supply chain due diligence process.</v>
      </c>
      <c r="C33" s="27" t="str">
        <f>'2. Alignment Assessment'!G34</f>
        <v>Fully Aligned</v>
      </c>
      <c r="D33" s="13">
        <f t="shared" si="0"/>
        <v>2</v>
      </c>
      <c r="E33" s="25" t="str">
        <f>'2. Alignment Assessment'!H34</f>
        <v>Fully Aligned</v>
      </c>
      <c r="F33" s="13">
        <f t="shared" si="1"/>
        <v>2</v>
      </c>
      <c r="G33" s="13" t="str">
        <f>'2. Alignment Assessment'!I34</f>
        <v>Fully Aligned</v>
      </c>
      <c r="H33" s="26">
        <f t="shared" si="2"/>
        <v>2</v>
      </c>
      <c r="J33" s="65" t="s">
        <v>235</v>
      </c>
      <c r="K33" s="66">
        <f>COUNT(D58:D75)</f>
        <v>7</v>
      </c>
      <c r="L33" s="65"/>
      <c r="M33" s="73" t="s">
        <v>239</v>
      </c>
      <c r="N33" s="66">
        <f>COUNTIF(D58:D75,2)</f>
        <v>7</v>
      </c>
      <c r="O33" s="65">
        <f>COUNTIF(F58:F75,2)</f>
        <v>7</v>
      </c>
      <c r="P33" s="66">
        <f>COUNTIF(H58:H75,2)</f>
        <v>7</v>
      </c>
      <c r="S33" s="84" t="s">
        <v>247</v>
      </c>
      <c r="T33" s="18" t="s">
        <v>8</v>
      </c>
      <c r="U33" s="18" t="s">
        <v>18</v>
      </c>
      <c r="V33" s="19" t="s">
        <v>9</v>
      </c>
    </row>
    <row r="34" spans="1:22" x14ac:dyDescent="0.25">
      <c r="A34" s="11" t="str">
        <f>'2. Alignment Assessment'!B35</f>
        <v>B.9</v>
      </c>
      <c r="B34" s="290" t="str">
        <f>'2. Alignment Assessment'!C35</f>
        <v>Establish a system of controls and transparency over the mineral supply chain, including a chain of custody or traceability system or the identification of upstream actors in the supply chain. Create and maintain internal documentation and records of supply chain due diligence processes, findings and resulting decisions.</v>
      </c>
      <c r="C34" s="27" t="str">
        <f>'2. Alignment Assessment'!G35</f>
        <v>Fully Aligned</v>
      </c>
      <c r="D34" s="13">
        <f t="shared" si="0"/>
        <v>2</v>
      </c>
      <c r="E34" s="25" t="str">
        <f>'2. Alignment Assessment'!H35</f>
        <v>Fully Aligned</v>
      </c>
      <c r="F34" s="13">
        <f t="shared" si="1"/>
        <v>2</v>
      </c>
      <c r="G34" s="13" t="str">
        <f>'2. Alignment Assessment'!I35</f>
        <v>Fully Aligned</v>
      </c>
      <c r="H34" s="26">
        <f t="shared" si="2"/>
        <v>2</v>
      </c>
      <c r="J34" s="67" t="s">
        <v>238</v>
      </c>
      <c r="K34" s="68">
        <f>K33*2</f>
        <v>14</v>
      </c>
      <c r="L34" s="67"/>
      <c r="M34" s="74" t="s">
        <v>240</v>
      </c>
      <c r="N34" s="75">
        <f>N33/K33</f>
        <v>1</v>
      </c>
      <c r="O34" s="77">
        <f>O33/$K33</f>
        <v>1</v>
      </c>
      <c r="P34" s="75">
        <f>P33/$K33</f>
        <v>1</v>
      </c>
      <c r="Q34" s="2"/>
      <c r="S34" s="85">
        <f>K36</f>
        <v>1</v>
      </c>
      <c r="T34" s="21">
        <f>N34</f>
        <v>1</v>
      </c>
      <c r="U34" s="21">
        <f>N36</f>
        <v>0</v>
      </c>
      <c r="V34" s="22">
        <f>N38</f>
        <v>0</v>
      </c>
    </row>
    <row r="35" spans="1:22" x14ac:dyDescent="0.25">
      <c r="A35" s="11" t="str">
        <f>'2. Alignment Assessment'!B36</f>
        <v>B.10</v>
      </c>
      <c r="B35" s="290" t="str">
        <f>'2. Alignment Assessment'!C36</f>
        <v>For all upstream companies: Support the implementation of the principles and criteria of the Extractive Industry Transparency Initiative (EITI).</v>
      </c>
      <c r="C35" s="27" t="str">
        <f>'2. Alignment Assessment'!G36</f>
        <v>Fully Aligned</v>
      </c>
      <c r="D35" s="13">
        <f t="shared" si="0"/>
        <v>2</v>
      </c>
      <c r="E35" s="25" t="str">
        <f>'2. Alignment Assessment'!H36</f>
        <v>Fully Aligned</v>
      </c>
      <c r="F35" s="13">
        <f t="shared" si="1"/>
        <v>2</v>
      </c>
      <c r="G35" s="13" t="str">
        <f>'2. Alignment Assessment'!I36</f>
        <v>Fully Aligned</v>
      </c>
      <c r="H35" s="26">
        <f t="shared" si="2"/>
        <v>2</v>
      </c>
      <c r="J35" s="67" t="s">
        <v>237</v>
      </c>
      <c r="K35" s="68">
        <f>SUM(D58:D75)</f>
        <v>14</v>
      </c>
      <c r="L35" s="67"/>
      <c r="M35" s="74" t="s">
        <v>241</v>
      </c>
      <c r="N35" s="68">
        <f>COUNTIF(D58:D75,1)</f>
        <v>0</v>
      </c>
      <c r="O35" s="67">
        <f>COUNTIF(F58:F75,1)</f>
        <v>0</v>
      </c>
      <c r="P35" s="68">
        <f>COUNTIF(H58:H75,1)</f>
        <v>0</v>
      </c>
      <c r="S35" s="86">
        <f>100%-S34</f>
        <v>0</v>
      </c>
      <c r="T35" s="30">
        <f>100%-T34</f>
        <v>0</v>
      </c>
      <c r="U35" s="30">
        <f>100%-U34</f>
        <v>1</v>
      </c>
      <c r="V35" s="79">
        <f>100%-V34</f>
        <v>1</v>
      </c>
    </row>
    <row r="36" spans="1:22" x14ac:dyDescent="0.25">
      <c r="A36" s="11" t="str">
        <f>'2. Alignment Assessment'!B37</f>
        <v>B.11</v>
      </c>
      <c r="B36" s="290" t="str">
        <f>'2. Alignment Assessment'!C37</f>
        <v xml:space="preserve">For local mineral exporters: Collect and disclose information on taxes/payments and details of mineral origin and transportation as set out in the 3T Supplement (taking account of business confidentiality and competitive concerns). </v>
      </c>
      <c r="C36" s="27" t="str">
        <f>'2. Alignment Assessment'!G37</f>
        <v>Fully Aligned</v>
      </c>
      <c r="D36" s="13">
        <f t="shared" si="0"/>
        <v>2</v>
      </c>
      <c r="E36" s="25" t="str">
        <f>'2. Alignment Assessment'!H37</f>
        <v>Fully Aligned</v>
      </c>
      <c r="F36" s="13">
        <f t="shared" si="1"/>
        <v>2</v>
      </c>
      <c r="G36" s="13" t="str">
        <f>'2. Alignment Assessment'!I37</f>
        <v>Fully Aligned</v>
      </c>
      <c r="H36" s="26">
        <f t="shared" si="2"/>
        <v>2</v>
      </c>
      <c r="J36" s="69" t="s">
        <v>236</v>
      </c>
      <c r="K36" s="70">
        <f>K35/K34</f>
        <v>1</v>
      </c>
      <c r="L36" s="67"/>
      <c r="M36" s="74" t="s">
        <v>242</v>
      </c>
      <c r="N36" s="75">
        <f>N35/K33</f>
        <v>0</v>
      </c>
      <c r="O36" s="77">
        <f>O35/$K33</f>
        <v>0</v>
      </c>
      <c r="P36" s="75">
        <f>P35/$K33</f>
        <v>0</v>
      </c>
      <c r="Q36" s="2"/>
      <c r="R36" s="28" t="s">
        <v>249</v>
      </c>
      <c r="S36" s="83">
        <f>(O33+O35)/K34</f>
        <v>0.5</v>
      </c>
      <c r="T36" s="31">
        <f>O34</f>
        <v>1</v>
      </c>
      <c r="U36" s="31">
        <f>O36</f>
        <v>0</v>
      </c>
      <c r="V36" s="80">
        <f>O38</f>
        <v>0</v>
      </c>
    </row>
    <row r="37" spans="1:22" x14ac:dyDescent="0.25">
      <c r="A37" s="11" t="str">
        <f>'2. Alignment Assessment'!B38</f>
        <v>B.12</v>
      </c>
      <c r="B37" s="292" t="str">
        <f>'2. Alignment Assessment'!C38</f>
        <v>For international concentrate traders, mineral reprocessors and smelters/refiners: Incorporate disclosure requirements into commercial contracts and contractually require local exporters to provide the taxes/payments and origin information set out in the Supplements (information can be disclosed to and held by an Institutionalised Mechanism with a mandate to collect and process information on minerals from conflict-affected and high risk areas).</v>
      </c>
      <c r="C37" s="27" t="str">
        <f>'2. Alignment Assessment'!G38</f>
        <v>N/A</v>
      </c>
      <c r="D37" s="13" t="str">
        <f t="shared" si="0"/>
        <v/>
      </c>
      <c r="E37" s="25" t="str">
        <f>'2. Alignment Assessment'!H38</f>
        <v>N/A</v>
      </c>
      <c r="F37" s="13" t="str">
        <f t="shared" si="1"/>
        <v/>
      </c>
      <c r="G37" s="13" t="str">
        <f>'2. Alignment Assessment'!I38</f>
        <v>N/A</v>
      </c>
      <c r="H37" s="26" t="str">
        <f t="shared" si="2"/>
        <v/>
      </c>
      <c r="L37" s="67"/>
      <c r="M37" s="74" t="s">
        <v>243</v>
      </c>
      <c r="N37" s="68">
        <f>COUNTIF(D58:D75,0)</f>
        <v>0</v>
      </c>
      <c r="O37" s="67">
        <f>COUNTIF(F58:F75,0)</f>
        <v>0</v>
      </c>
      <c r="P37" s="68">
        <f>COUNTIF(H58:H75,0)</f>
        <v>0</v>
      </c>
      <c r="R37" s="29" t="s">
        <v>250</v>
      </c>
      <c r="S37" s="82">
        <f>(P33+P35)/K34</f>
        <v>0.5</v>
      </c>
      <c r="T37" s="32">
        <f>P34</f>
        <v>1</v>
      </c>
      <c r="U37" s="32">
        <f>P36</f>
        <v>0</v>
      </c>
      <c r="V37" s="81">
        <f>P38</f>
        <v>0</v>
      </c>
    </row>
    <row r="38" spans="1:22" x14ac:dyDescent="0.25">
      <c r="A38" s="11" t="str">
        <f>'2. Alignment Assessment'!B39</f>
        <v>B.13</v>
      </c>
      <c r="B38" s="290" t="str">
        <f>'2. Alignment Assessment'!C39</f>
        <v>For international concentrate traders and mineral reprocessors: Collect and disclose to downstream purchasers and relevant Institutionalised Mechanisms all export, import and re-export documentation including records of all taxes and any other payments made to public or private security forces or other armed groups, the identification of local exporters and the information provided by local exporters (information can be disclosed to and held by an Institutionalised Mechanism with a mandate to collect and process information on minerals from conflict-affected and high risk areas).</v>
      </c>
      <c r="C38" s="27" t="str">
        <f>'2. Alignment Assessment'!G39</f>
        <v>N/A</v>
      </c>
      <c r="D38" s="13" t="str">
        <f t="shared" si="0"/>
        <v/>
      </c>
      <c r="E38" s="25" t="str">
        <f>'2. Alignment Assessment'!H39</f>
        <v>N/A</v>
      </c>
      <c r="F38" s="13" t="str">
        <f t="shared" si="1"/>
        <v/>
      </c>
      <c r="G38" s="13" t="str">
        <f>'2. Alignment Assessment'!I39</f>
        <v>N/A</v>
      </c>
      <c r="H38" s="26" t="str">
        <f t="shared" si="2"/>
        <v/>
      </c>
      <c r="L38" s="69"/>
      <c r="M38" s="76" t="s">
        <v>244</v>
      </c>
      <c r="N38" s="70">
        <f>N37/K33</f>
        <v>0</v>
      </c>
      <c r="O38" s="78">
        <f>O37/$K33</f>
        <v>0</v>
      </c>
      <c r="P38" s="70">
        <f>P37/$K33</f>
        <v>0</v>
      </c>
      <c r="Q38" s="2"/>
    </row>
    <row r="39" spans="1:22" x14ac:dyDescent="0.25">
      <c r="A39" s="11" t="str">
        <f>'2. Alignment Assessment'!B40</f>
        <v>B.14</v>
      </c>
      <c r="B39" s="290" t="str">
        <f>'2. Alignment Assessment'!C40</f>
        <v>For all upstream companies: For minerals from a red-flagged location generate, on a disaggregated basis,  information on taxes/payments and details of mineral origin and transportation as set out in the 3T Supplement. Make this information available to downstream purchasers and relevant Institutionalised Mechanisms (information can be disclosed to and held by an Institutionalised Mechanism with a mandate to collect and process information on minerals from conflict-affected and high risk areas).</v>
      </c>
      <c r="C39" s="27" t="str">
        <f>'2. Alignment Assessment'!G40</f>
        <v>Fully Aligned</v>
      </c>
      <c r="D39" s="13">
        <f t="shared" si="0"/>
        <v>2</v>
      </c>
      <c r="E39" s="25" t="str">
        <f>'2. Alignment Assessment'!H40</f>
        <v>Fully Aligned</v>
      </c>
      <c r="F39" s="13">
        <f t="shared" si="1"/>
        <v>2</v>
      </c>
      <c r="G39" s="13" t="str">
        <f>'2. Alignment Assessment'!I40</f>
        <v>Fully Aligned</v>
      </c>
      <c r="H39" s="26">
        <f t="shared" si="2"/>
        <v>2</v>
      </c>
    </row>
    <row r="40" spans="1:22" x14ac:dyDescent="0.25">
      <c r="A40" s="11" t="str">
        <f>'2. Alignment Assessment'!B41</f>
        <v>B.15</v>
      </c>
      <c r="B40" s="290" t="str">
        <f>'2. Alignment Assessment'!C41</f>
        <v>For all downstream companies: Introduce a supply chain transparency system that allows the identification of smelters/refiners in the mineral supply chain and, for minerals from red-flagged locations, provides the identification of all countries of origin, transport and transit for the minerals in the supply chains of each smelter/refiner.</v>
      </c>
      <c r="C40" s="27" t="str">
        <f>'2. Alignment Assessment'!G41</f>
        <v>N/A</v>
      </c>
      <c r="D40" s="13" t="str">
        <f t="shared" si="0"/>
        <v/>
      </c>
      <c r="E40" s="25" t="str">
        <f>'2. Alignment Assessment'!H41</f>
        <v>N/A</v>
      </c>
      <c r="F40" s="13" t="str">
        <f t="shared" si="1"/>
        <v/>
      </c>
      <c r="G40" s="13" t="str">
        <f>'2. Alignment Assessment'!I41</f>
        <v>N/A</v>
      </c>
      <c r="H40" s="26" t="str">
        <f t="shared" si="2"/>
        <v/>
      </c>
      <c r="J40" s="16" t="s">
        <v>6</v>
      </c>
    </row>
    <row r="41" spans="1:22" x14ac:dyDescent="0.25">
      <c r="A41" s="11" t="str">
        <f>'2. Alignment Assessment'!B42</f>
        <v>B.16</v>
      </c>
      <c r="B41" s="290" t="str">
        <f>'2. Alignment Assessment'!C42</f>
        <v>For all upstream companies: Avoid cash transactions were practicable and ensure cash transactions are supported by verifiable information.</v>
      </c>
      <c r="C41" s="27" t="str">
        <f>'2. Alignment Assessment'!G42</f>
        <v>Fully Aligned</v>
      </c>
      <c r="D41" s="13">
        <f t="shared" si="0"/>
        <v>2</v>
      </c>
      <c r="E41" s="25" t="str">
        <f>'2. Alignment Assessment'!H42</f>
        <v>Fully Aligned</v>
      </c>
      <c r="F41" s="13">
        <f t="shared" si="1"/>
        <v>2</v>
      </c>
      <c r="G41" s="13" t="str">
        <f>'2. Alignment Assessment'!I42</f>
        <v>Fully Aligned</v>
      </c>
      <c r="H41" s="26">
        <f t="shared" si="2"/>
        <v>2</v>
      </c>
      <c r="J41" s="87" t="s">
        <v>274</v>
      </c>
      <c r="K41" s="88"/>
      <c r="L41" s="88"/>
      <c r="M41" s="88"/>
      <c r="N41" s="88"/>
      <c r="O41" s="89" t="s">
        <v>249</v>
      </c>
      <c r="P41" s="90" t="s">
        <v>273</v>
      </c>
    </row>
    <row r="42" spans="1:22" x14ac:dyDescent="0.25">
      <c r="A42" s="11" t="str">
        <f>'2. Alignment Assessment'!B43</f>
        <v>B.17</v>
      </c>
      <c r="B42" s="290" t="str">
        <f>'2. Alignment Assessment'!C43</f>
        <v xml:space="preserve">Assign a unique reference number to each input and output and adopt tamper proof physical security measures as set out in the Gold Supplement. </v>
      </c>
      <c r="C42" s="27" t="str">
        <f>'2. Alignment Assessment'!G43</f>
        <v>N/A</v>
      </c>
      <c r="D42" s="13" t="str">
        <f t="shared" si="0"/>
        <v/>
      </c>
      <c r="E42" s="25" t="str">
        <f>'2. Alignment Assessment'!H43</f>
        <v>N/A</v>
      </c>
      <c r="F42" s="13" t="str">
        <f t="shared" si="1"/>
        <v/>
      </c>
      <c r="G42" s="13" t="str">
        <f>'2. Alignment Assessment'!I43</f>
        <v>N/A</v>
      </c>
      <c r="H42" s="26" t="str">
        <f t="shared" si="2"/>
        <v/>
      </c>
      <c r="J42" s="65" t="s">
        <v>235</v>
      </c>
      <c r="K42" s="66">
        <f>COUNT(D78:D90)</f>
        <v>9</v>
      </c>
      <c r="L42" s="65"/>
      <c r="M42" s="73" t="s">
        <v>239</v>
      </c>
      <c r="N42" s="66">
        <f>COUNTIF(D78:D90,2)</f>
        <v>9</v>
      </c>
      <c r="O42" s="65">
        <f>COUNTIF(F78:F90,2)</f>
        <v>9</v>
      </c>
      <c r="P42" s="66">
        <f>COUNTIF(H78:H90,2)</f>
        <v>9</v>
      </c>
      <c r="S42" s="84" t="s">
        <v>247</v>
      </c>
      <c r="T42" s="18" t="s">
        <v>8</v>
      </c>
      <c r="U42" s="18" t="s">
        <v>18</v>
      </c>
      <c r="V42" s="19" t="s">
        <v>9</v>
      </c>
    </row>
    <row r="43" spans="1:22" x14ac:dyDescent="0.25">
      <c r="A43" s="11" t="str">
        <f>'2. Alignment Assessment'!B44</f>
        <v>B.18</v>
      </c>
      <c r="B43" s="290" t="str">
        <f>'2. Alignment Assessment'!C44</f>
        <v>For gold exporters, recyclers and traders: Seek to deal directly with legitimate ASM producers or their representatives where possible.</v>
      </c>
      <c r="C43" s="27" t="str">
        <f>'2. Alignment Assessment'!G44</f>
        <v>N/A</v>
      </c>
      <c r="D43" s="13" t="str">
        <f t="shared" si="0"/>
        <v/>
      </c>
      <c r="E43" s="25" t="str">
        <f>'2. Alignment Assessment'!H44</f>
        <v>N/A</v>
      </c>
      <c r="F43" s="13" t="str">
        <f t="shared" si="1"/>
        <v/>
      </c>
      <c r="G43" s="13" t="str">
        <f>'2. Alignment Assessment'!I44</f>
        <v>N/A</v>
      </c>
      <c r="H43" s="26" t="str">
        <f t="shared" si="2"/>
        <v/>
      </c>
      <c r="J43" s="67" t="s">
        <v>238</v>
      </c>
      <c r="K43" s="68">
        <f>K42*2</f>
        <v>18</v>
      </c>
      <c r="L43" s="67"/>
      <c r="M43" s="74" t="s">
        <v>240</v>
      </c>
      <c r="N43" s="75">
        <f>N42/K42</f>
        <v>1</v>
      </c>
      <c r="O43" s="77">
        <f>O42/$K42</f>
        <v>1</v>
      </c>
      <c r="P43" s="75">
        <f>P42/$K42</f>
        <v>1</v>
      </c>
      <c r="Q43" s="2"/>
      <c r="S43" s="85">
        <f>K45</f>
        <v>1</v>
      </c>
      <c r="T43" s="21">
        <f>N43</f>
        <v>1</v>
      </c>
      <c r="U43" s="21">
        <f>N45</f>
        <v>0</v>
      </c>
      <c r="V43" s="22">
        <f>N47</f>
        <v>0</v>
      </c>
    </row>
    <row r="44" spans="1:22" x14ac:dyDescent="0.25">
      <c r="A44" s="11" t="str">
        <f>'2. Alignment Assessment'!B45</f>
        <v>B.19</v>
      </c>
      <c r="B44" s="290" t="str">
        <f>'2. Alignment Assessment'!C45</f>
        <v>For gold exporters, recyclers, traders and refiners: Inspect all shipments for conformity to the information provided by the supplier on the type of gold, weight and quality. Report any inconsistency to management responsible for due diligence, with no further action taken until the inconsistency is resolved, and physically segregate and secure any shipments with unresolved inconsistencies.</v>
      </c>
      <c r="C44" s="27" t="str">
        <f>'2. Alignment Assessment'!G45</f>
        <v>N/A</v>
      </c>
      <c r="D44" s="13" t="str">
        <f t="shared" si="0"/>
        <v/>
      </c>
      <c r="E44" s="25" t="str">
        <f>'2. Alignment Assessment'!H45</f>
        <v>N/A</v>
      </c>
      <c r="F44" s="13" t="str">
        <f t="shared" si="1"/>
        <v/>
      </c>
      <c r="G44" s="13" t="str">
        <f>'2. Alignment Assessment'!I45</f>
        <v>N/A</v>
      </c>
      <c r="H44" s="26" t="str">
        <f t="shared" si="2"/>
        <v/>
      </c>
      <c r="J44" s="67" t="s">
        <v>237</v>
      </c>
      <c r="K44" s="68">
        <f>SUM(D78:D90)</f>
        <v>18</v>
      </c>
      <c r="L44" s="67"/>
      <c r="M44" s="74" t="s">
        <v>241</v>
      </c>
      <c r="N44" s="68">
        <f>COUNTIF(D78:D90,1)</f>
        <v>0</v>
      </c>
      <c r="O44" s="67">
        <f>COUNTIF(F78:F90,1)</f>
        <v>0</v>
      </c>
      <c r="P44" s="68">
        <f>COUNTIF(H78:H90,1)</f>
        <v>0</v>
      </c>
      <c r="S44" s="86">
        <f>100%-S43</f>
        <v>0</v>
      </c>
      <c r="T44" s="30">
        <f>100%-T43</f>
        <v>0</v>
      </c>
      <c r="U44" s="30">
        <f>100%-U43</f>
        <v>1</v>
      </c>
      <c r="V44" s="79">
        <f>100%-V43</f>
        <v>1</v>
      </c>
    </row>
    <row r="45" spans="1:22" x14ac:dyDescent="0.25">
      <c r="A45" s="11" t="str">
        <f>'2. Alignment Assessment'!B46</f>
        <v>B.20</v>
      </c>
      <c r="B45" s="290" t="str">
        <f>'2. Alignment Assessment'!C46</f>
        <v>Maintain inventory and transaction documentation that can be retrieved and should include the physical descriptions set out in the Gold Supplement, supplier details including KYC information and unique references for processing, purchases and sales.</v>
      </c>
      <c r="C45" s="27" t="str">
        <f>'2. Alignment Assessment'!G46</f>
        <v>N/A</v>
      </c>
      <c r="D45" s="13" t="str">
        <f t="shared" si="0"/>
        <v/>
      </c>
      <c r="E45" s="25" t="str">
        <f>'2. Alignment Assessment'!H46</f>
        <v>N/A</v>
      </c>
      <c r="F45" s="13" t="str">
        <f t="shared" si="1"/>
        <v/>
      </c>
      <c r="G45" s="13" t="str">
        <f>'2. Alignment Assessment'!I46</f>
        <v>N/A</v>
      </c>
      <c r="H45" s="26" t="str">
        <f t="shared" si="2"/>
        <v/>
      </c>
      <c r="J45" s="69" t="s">
        <v>236</v>
      </c>
      <c r="K45" s="70">
        <f>K44/K43</f>
        <v>1</v>
      </c>
      <c r="L45" s="67"/>
      <c r="M45" s="74" t="s">
        <v>242</v>
      </c>
      <c r="N45" s="75">
        <f>N44/K42</f>
        <v>0</v>
      </c>
      <c r="O45" s="77">
        <f>O44/$K42</f>
        <v>0</v>
      </c>
      <c r="P45" s="75">
        <f>P44/$K42</f>
        <v>0</v>
      </c>
      <c r="Q45" s="2"/>
      <c r="R45" s="28" t="s">
        <v>249</v>
      </c>
      <c r="S45" s="83">
        <f>(O42+O44)/K43</f>
        <v>0.5</v>
      </c>
      <c r="T45" s="31">
        <f>O43</f>
        <v>1</v>
      </c>
      <c r="U45" s="31">
        <f>O45</f>
        <v>0</v>
      </c>
      <c r="V45" s="80">
        <f>O47</f>
        <v>0</v>
      </c>
    </row>
    <row r="46" spans="1:22" x14ac:dyDescent="0.25">
      <c r="A46" s="11" t="str">
        <f>'2. Alignment Assessment'!B47</f>
        <v>B.21</v>
      </c>
      <c r="B46" s="290" t="str">
        <f>'2. Alignment Assessment'!C47</f>
        <v>Cooperate fully and transparently with law enforcement agencies regarding gold transactions. Provide customs officials with access to complete information on all international shipments.</v>
      </c>
      <c r="C46" s="27" t="str">
        <f>'2. Alignment Assessment'!G47</f>
        <v>N/A</v>
      </c>
      <c r="D46" s="13" t="str">
        <f t="shared" si="0"/>
        <v/>
      </c>
      <c r="E46" s="25" t="str">
        <f>'2. Alignment Assessment'!H47</f>
        <v>N/A</v>
      </c>
      <c r="F46" s="13" t="str">
        <f t="shared" si="1"/>
        <v/>
      </c>
      <c r="G46" s="13" t="str">
        <f>'2. Alignment Assessment'!I47</f>
        <v>N/A</v>
      </c>
      <c r="H46" s="26" t="str">
        <f t="shared" si="2"/>
        <v/>
      </c>
      <c r="L46" s="67"/>
      <c r="M46" s="74" t="s">
        <v>243</v>
      </c>
      <c r="N46" s="68">
        <f>COUNTIF(D78:D90,0)</f>
        <v>0</v>
      </c>
      <c r="O46" s="67">
        <f>COUNTIF(F78:F90,0)</f>
        <v>0</v>
      </c>
      <c r="P46" s="68">
        <f>COUNTIF(H78:H90,0)</f>
        <v>0</v>
      </c>
      <c r="R46" s="29" t="s">
        <v>250</v>
      </c>
      <c r="S46" s="82">
        <f>(P42+P44)/K43</f>
        <v>0.5</v>
      </c>
      <c r="T46" s="32">
        <f>P43</f>
        <v>1</v>
      </c>
      <c r="U46" s="32">
        <f>P45</f>
        <v>0</v>
      </c>
      <c r="V46" s="81">
        <f>P47</f>
        <v>0</v>
      </c>
    </row>
    <row r="47" spans="1:22" x14ac:dyDescent="0.25">
      <c r="A47" s="11" t="str">
        <f>'2. Alignment Assessment'!B48</f>
        <v>B.22</v>
      </c>
      <c r="B47" s="290" t="str">
        <f>'2. Alignment Assessment'!C48</f>
        <v xml:space="preserve">Maintain due diligence information for a minimum of five years, preferably on a computerised database. For 3T supply chains, smelters/refiners and downstream purchasers should also make due diligence information available to downstream purchasers and relevant Institutionalised Mechanisms. </v>
      </c>
      <c r="C47" s="27" t="str">
        <f>'2. Alignment Assessment'!G48</f>
        <v>Fully Aligned</v>
      </c>
      <c r="D47" s="13">
        <f t="shared" si="0"/>
        <v>2</v>
      </c>
      <c r="E47" s="25" t="str">
        <f>'2. Alignment Assessment'!H48</f>
        <v>Fully Aligned</v>
      </c>
      <c r="F47" s="13">
        <f t="shared" si="1"/>
        <v>2</v>
      </c>
      <c r="G47" s="13" t="str">
        <f>'2. Alignment Assessment'!I48</f>
        <v>Fully Aligned</v>
      </c>
      <c r="H47" s="26">
        <f t="shared" si="2"/>
        <v>2</v>
      </c>
      <c r="L47" s="69"/>
      <c r="M47" s="76" t="s">
        <v>244</v>
      </c>
      <c r="N47" s="70">
        <f>N46/K42</f>
        <v>0</v>
      </c>
      <c r="O47" s="78">
        <f>O46/$K42</f>
        <v>0</v>
      </c>
      <c r="P47" s="70">
        <f>P46/$K42</f>
        <v>0</v>
      </c>
      <c r="Q47" s="2"/>
    </row>
    <row r="48" spans="1:22" x14ac:dyDescent="0.25">
      <c r="A48" s="11" t="str">
        <f>'2. Alignment Assessment'!B49</f>
        <v>B.23</v>
      </c>
      <c r="B48" s="290" t="str">
        <f>'2. Alignment Assessment'!C49</f>
        <v>Aim to establish long-term relationships with suppliers in order to build responsible sourcing relationships with them.</v>
      </c>
      <c r="C48" s="27" t="str">
        <f>'2. Alignment Assessment'!G49</f>
        <v>Fully Aligned</v>
      </c>
      <c r="D48" s="13">
        <f t="shared" si="0"/>
        <v>2</v>
      </c>
      <c r="E48" s="25" t="str">
        <f>'2. Alignment Assessment'!H49</f>
        <v>Fully Aligned</v>
      </c>
      <c r="F48" s="13">
        <f t="shared" si="1"/>
        <v>2</v>
      </c>
      <c r="G48" s="13" t="str">
        <f>'2. Alignment Assessment'!I49</f>
        <v>Fully Aligned</v>
      </c>
      <c r="H48" s="26">
        <f t="shared" si="2"/>
        <v>2</v>
      </c>
    </row>
    <row r="49" spans="1:22" x14ac:dyDescent="0.25">
      <c r="A49" s="11" t="str">
        <f>'2. Alignment Assessment'!B50</f>
        <v>B.24</v>
      </c>
      <c r="B49" s="290" t="str">
        <f>'2. Alignment Assessment'!C50</f>
        <v xml:space="preserve">Communicate to suppliers the company's expectation that suppliers will undertake mineral supply chain due diligence and risk management consistent with the standards defined in Annex II of the Guidance. </v>
      </c>
      <c r="C49" s="27" t="str">
        <f>'2. Alignment Assessment'!G50</f>
        <v>Fully Aligned</v>
      </c>
      <c r="D49" s="13">
        <f t="shared" si="0"/>
        <v>2</v>
      </c>
      <c r="E49" s="25" t="str">
        <f>'2. Alignment Assessment'!H50</f>
        <v>Fully Aligned</v>
      </c>
      <c r="F49" s="13">
        <f t="shared" si="1"/>
        <v>2</v>
      </c>
      <c r="G49" s="13" t="str">
        <f>'2. Alignment Assessment'!I50</f>
        <v>Fully Aligned</v>
      </c>
      <c r="H49" s="26">
        <f t="shared" si="2"/>
        <v>2</v>
      </c>
      <c r="J49" s="16" t="s">
        <v>246</v>
      </c>
    </row>
    <row r="50" spans="1:22" x14ac:dyDescent="0.25">
      <c r="A50" s="11" t="str">
        <f>'2. Alignment Assessment'!B51</f>
        <v>B.25</v>
      </c>
      <c r="B50" s="290" t="str">
        <f>'2. Alignment Assessment'!C51</f>
        <v xml:space="preserve">Incorporate the company's supply chain policy into contracts or written agreements with suppliers which can be applied and monitored. </v>
      </c>
      <c r="C50" s="27" t="str">
        <f>'2. Alignment Assessment'!G51</f>
        <v>N/A</v>
      </c>
      <c r="D50" s="13" t="str">
        <f t="shared" si="0"/>
        <v/>
      </c>
      <c r="E50" s="25" t="str">
        <f>'2. Alignment Assessment'!H51</f>
        <v>N/A</v>
      </c>
      <c r="F50" s="13" t="str">
        <f t="shared" si="1"/>
        <v/>
      </c>
      <c r="G50" s="13" t="str">
        <f>'2. Alignment Assessment'!I51</f>
        <v>N/A</v>
      </c>
      <c r="H50" s="26" t="str">
        <f t="shared" si="2"/>
        <v/>
      </c>
      <c r="J50" s="87" t="s">
        <v>274</v>
      </c>
      <c r="K50" s="88"/>
      <c r="L50" s="88"/>
      <c r="M50" s="88"/>
      <c r="N50" s="88"/>
      <c r="O50" s="89" t="s">
        <v>249</v>
      </c>
      <c r="P50" s="90" t="s">
        <v>273</v>
      </c>
    </row>
    <row r="51" spans="1:22" x14ac:dyDescent="0.25">
      <c r="A51" s="11" t="str">
        <f>'2. Alignment Assessment'!B52</f>
        <v>B.26</v>
      </c>
      <c r="B51" s="290" t="str">
        <f>'2. Alignment Assessment'!C52</f>
        <v>Seek to support and build capacities of suppliers to improve risk management performance and comply with the company's supply chain policy.</v>
      </c>
      <c r="C51" s="27" t="str">
        <f>'2. Alignment Assessment'!G52</f>
        <v>Fully Aligned</v>
      </c>
      <c r="D51" s="13">
        <f t="shared" si="0"/>
        <v>2</v>
      </c>
      <c r="E51" s="25" t="str">
        <f>'2. Alignment Assessment'!H52</f>
        <v>Fully Aligned</v>
      </c>
      <c r="F51" s="13">
        <f t="shared" si="1"/>
        <v>2</v>
      </c>
      <c r="G51" s="13" t="str">
        <f>'2. Alignment Assessment'!I52</f>
        <v>Fully Aligned</v>
      </c>
      <c r="H51" s="26">
        <f t="shared" si="2"/>
        <v>2</v>
      </c>
      <c r="J51" s="65" t="s">
        <v>235</v>
      </c>
      <c r="K51" s="66">
        <f>COUNT(D93:D100)</f>
        <v>0</v>
      </c>
      <c r="L51" s="65"/>
      <c r="M51" s="73" t="s">
        <v>239</v>
      </c>
      <c r="N51" s="66">
        <f>COUNTIF(D93:D100,2)</f>
        <v>0</v>
      </c>
      <c r="O51" s="65">
        <f>COUNTIF(F93:F100,2)</f>
        <v>0</v>
      </c>
      <c r="P51" s="66">
        <f>COUNTIF(H93:H100,2)</f>
        <v>0</v>
      </c>
      <c r="S51" s="84" t="s">
        <v>247</v>
      </c>
      <c r="T51" s="18" t="s">
        <v>8</v>
      </c>
      <c r="U51" s="18" t="s">
        <v>18</v>
      </c>
      <c r="V51" s="19" t="s">
        <v>9</v>
      </c>
    </row>
    <row r="52" spans="1:22" x14ac:dyDescent="0.25">
      <c r="A52" s="11" t="str">
        <f>'2. Alignment Assessment'!B53</f>
        <v>B.27</v>
      </c>
      <c r="B52" s="290" t="str">
        <f>'2. Alignment Assessment'!C53</f>
        <v>Commit to designing measureable improvement plans with suppliers, involving external stakeholders such as government or civil society as appropriate.</v>
      </c>
      <c r="C52" s="27" t="str">
        <f>'2. Alignment Assessment'!G53</f>
        <v>Fully Aligned</v>
      </c>
      <c r="D52" s="13">
        <f t="shared" si="0"/>
        <v>2</v>
      </c>
      <c r="E52" s="25" t="str">
        <f>'2. Alignment Assessment'!H53</f>
        <v>Fully Aligned</v>
      </c>
      <c r="F52" s="13">
        <f t="shared" si="1"/>
        <v>2</v>
      </c>
      <c r="G52" s="13" t="str">
        <f>'2. Alignment Assessment'!I53</f>
        <v>Fully Aligned</v>
      </c>
      <c r="H52" s="26">
        <f t="shared" si="2"/>
        <v>2</v>
      </c>
      <c r="J52" s="67" t="s">
        <v>238</v>
      </c>
      <c r="K52" s="68">
        <f>K51*2</f>
        <v>0</v>
      </c>
      <c r="L52" s="67"/>
      <c r="M52" s="74" t="s">
        <v>240</v>
      </c>
      <c r="N52" s="75" t="e">
        <f>N51/K51</f>
        <v>#DIV/0!</v>
      </c>
      <c r="O52" s="77" t="e">
        <f>O51/$K51</f>
        <v>#DIV/0!</v>
      </c>
      <c r="P52" s="75" t="e">
        <f>P51/$K51</f>
        <v>#DIV/0!</v>
      </c>
      <c r="Q52" s="2"/>
      <c r="S52" s="85" t="e">
        <f>K54</f>
        <v>#DIV/0!</v>
      </c>
      <c r="T52" s="21" t="e">
        <f>N52</f>
        <v>#DIV/0!</v>
      </c>
      <c r="U52" s="21" t="e">
        <f>N54</f>
        <v>#DIV/0!</v>
      </c>
      <c r="V52" s="22" t="e">
        <f>N56</f>
        <v>#DIV/0!</v>
      </c>
    </row>
    <row r="53" spans="1:22" x14ac:dyDescent="0.25">
      <c r="A53" s="11" t="str">
        <f>'2. Alignment Assessment'!B54</f>
        <v>B.28</v>
      </c>
      <c r="B53" s="292" t="str">
        <f>'2. Alignment Assessment'!C54</f>
        <v>Establish a grievance mechanism that enables any affected stakeholders or whistle-blowers to voice concerns regarding  the circumstances of extraction, trade, handling and export of minerals. The grievance mechanism may be provided directly, through collaboration with other companies, or through an industry programme or institutionalised mechanism.</v>
      </c>
      <c r="C53" s="27" t="str">
        <f>'2. Alignment Assessment'!G54</f>
        <v>Fully Aligned</v>
      </c>
      <c r="D53" s="13">
        <f t="shared" si="0"/>
        <v>2</v>
      </c>
      <c r="E53" s="25" t="str">
        <f>'2. Alignment Assessment'!H54</f>
        <v>Fully Aligned</v>
      </c>
      <c r="F53" s="13">
        <f t="shared" si="1"/>
        <v>2</v>
      </c>
      <c r="G53" s="13" t="str">
        <f>'2. Alignment Assessment'!I54</f>
        <v>Fully Aligned</v>
      </c>
      <c r="H53" s="26">
        <f t="shared" si="2"/>
        <v>2</v>
      </c>
      <c r="J53" s="67" t="s">
        <v>237</v>
      </c>
      <c r="K53" s="68">
        <f>SUM(D93:D100)</f>
        <v>0</v>
      </c>
      <c r="L53" s="67"/>
      <c r="M53" s="74" t="s">
        <v>241</v>
      </c>
      <c r="N53" s="68">
        <f>COUNTIF(D93:D100,1)</f>
        <v>0</v>
      </c>
      <c r="O53" s="67">
        <f>COUNTIF(F93:F100,1)</f>
        <v>0</v>
      </c>
      <c r="P53" s="68">
        <f>COUNTIF(H93:H100,1)</f>
        <v>0</v>
      </c>
      <c r="S53" s="86" t="e">
        <f>100%-S52</f>
        <v>#DIV/0!</v>
      </c>
      <c r="T53" s="30" t="e">
        <f>100%-T52</f>
        <v>#DIV/0!</v>
      </c>
      <c r="U53" s="30" t="e">
        <f>100%-U52</f>
        <v>#DIV/0!</v>
      </c>
      <c r="V53" s="79" t="e">
        <f>100%-V52</f>
        <v>#DIV/0!</v>
      </c>
    </row>
    <row r="54" spans="1:22" x14ac:dyDescent="0.25">
      <c r="A54" s="11" t="str">
        <f>'2. Alignment Assessment'!B55</f>
        <v>B.29</v>
      </c>
      <c r="B54" s="290" t="str">
        <f>'2. Alignment Assessment'!C55</f>
        <v xml:space="preserve">Bullion banks should maintain inventories in such a way that gold from refineries with due diligence practices verified to be consistent with the Guidance can be identified and provided to downstream companies.  </v>
      </c>
      <c r="C54" s="27" t="str">
        <f>'2. Alignment Assessment'!G55</f>
        <v>N/A</v>
      </c>
      <c r="D54" s="13" t="str">
        <f t="shared" si="0"/>
        <v/>
      </c>
      <c r="E54" s="25" t="str">
        <f>'2. Alignment Assessment'!H55</f>
        <v>N/A</v>
      </c>
      <c r="F54" s="13" t="str">
        <f t="shared" si="1"/>
        <v/>
      </c>
      <c r="G54" s="13" t="str">
        <f>'2. Alignment Assessment'!I55</f>
        <v>N/A</v>
      </c>
      <c r="H54" s="26" t="str">
        <f t="shared" si="2"/>
        <v/>
      </c>
      <c r="J54" s="69" t="s">
        <v>236</v>
      </c>
      <c r="K54" s="70" t="e">
        <f>K53/K52</f>
        <v>#DIV/0!</v>
      </c>
      <c r="L54" s="67"/>
      <c r="M54" s="74" t="s">
        <v>242</v>
      </c>
      <c r="N54" s="75" t="e">
        <f>N53/K51</f>
        <v>#DIV/0!</v>
      </c>
      <c r="O54" s="77" t="e">
        <f>O53/$K51</f>
        <v>#DIV/0!</v>
      </c>
      <c r="P54" s="75" t="e">
        <f>P53/$K51</f>
        <v>#DIV/0!</v>
      </c>
      <c r="Q54" s="2"/>
      <c r="R54" s="28" t="s">
        <v>249</v>
      </c>
      <c r="S54" s="83" t="e">
        <f>(O51+O53)/K52</f>
        <v>#DIV/0!</v>
      </c>
      <c r="T54" s="31" t="e">
        <f>O52</f>
        <v>#DIV/0!</v>
      </c>
      <c r="U54" s="31" t="e">
        <f>O54</f>
        <v>#DIV/0!</v>
      </c>
      <c r="V54" s="80" t="e">
        <f>O56</f>
        <v>#DIV/0!</v>
      </c>
    </row>
    <row r="55" spans="1:22" x14ac:dyDescent="0.25">
      <c r="A55" s="11" t="str">
        <f>'2. Alignment Assessment'!B56</f>
        <v>B.30</v>
      </c>
      <c r="B55" s="290" t="str">
        <f>'2. Alignment Assessment'!C56</f>
        <v xml:space="preserve">Downstream companies should request suppliers to identify the gold refiners in the supply chain and provide verification that the refiner(s) has conducted due diligence in accordance with the Guidance. </v>
      </c>
      <c r="C55" s="27" t="str">
        <f>'2. Alignment Assessment'!G56</f>
        <v>N/A</v>
      </c>
      <c r="D55" s="13" t="str">
        <f t="shared" si="0"/>
        <v/>
      </c>
      <c r="E55" s="25" t="str">
        <f>'2. Alignment Assessment'!H56</f>
        <v>N/A</v>
      </c>
      <c r="F55" s="13" t="str">
        <f t="shared" si="1"/>
        <v/>
      </c>
      <c r="G55" s="13" t="str">
        <f>'2. Alignment Assessment'!I56</f>
        <v>N/A</v>
      </c>
      <c r="H55" s="26" t="str">
        <f t="shared" si="2"/>
        <v/>
      </c>
      <c r="L55" s="67"/>
      <c r="M55" s="74" t="s">
        <v>243</v>
      </c>
      <c r="N55" s="68">
        <f>COUNTIF(D93:D100,0)</f>
        <v>0</v>
      </c>
      <c r="O55" s="67">
        <f>COUNTIF(F93:F100,0)</f>
        <v>0</v>
      </c>
      <c r="P55" s="68">
        <f>COUNTIF(H93:H100,0)</f>
        <v>0</v>
      </c>
      <c r="R55" s="29" t="s">
        <v>250</v>
      </c>
      <c r="S55" s="82" t="e">
        <f>(P51+P53)/K52</f>
        <v>#DIV/0!</v>
      </c>
      <c r="T55" s="32" t="e">
        <f>P52</f>
        <v>#DIV/0!</v>
      </c>
      <c r="U55" s="32" t="e">
        <f>P54</f>
        <v>#DIV/0!</v>
      </c>
      <c r="V55" s="81" t="e">
        <f>P56</f>
        <v>#DIV/0!</v>
      </c>
    </row>
    <row r="56" spans="1:22" x14ac:dyDescent="0.25">
      <c r="A56" s="243"/>
      <c r="B56" s="243" t="str">
        <f>'2. Alignment Assessment'!C57</f>
        <v>Step 2: Identify and assess risks in the supply chain</v>
      </c>
      <c r="C56" s="243"/>
      <c r="D56" s="243"/>
      <c r="E56" s="243"/>
      <c r="F56" s="243"/>
      <c r="G56" s="243"/>
      <c r="H56" s="243"/>
      <c r="L56" s="69"/>
      <c r="M56" s="76" t="s">
        <v>244</v>
      </c>
      <c r="N56" s="70" t="e">
        <f>N55/K51</f>
        <v>#DIV/0!</v>
      </c>
      <c r="O56" s="78" t="e">
        <f>O55/$K51</f>
        <v>#DIV/0!</v>
      </c>
      <c r="P56" s="70" t="e">
        <f>P55/$K51</f>
        <v>#DIV/0!</v>
      </c>
      <c r="Q56" s="2"/>
    </row>
    <row r="57" spans="1:22" x14ac:dyDescent="0.25">
      <c r="A57" s="291"/>
      <c r="B57" s="291" t="str">
        <f>'2. Alignment Assessment'!C58</f>
        <v>Requirements set by Programmes for those companies subject to audit under the Programme:</v>
      </c>
      <c r="C57" s="291"/>
      <c r="D57" s="291"/>
      <c r="E57" s="291"/>
      <c r="F57" s="291"/>
      <c r="G57" s="291"/>
      <c r="H57" s="291"/>
    </row>
    <row r="58" spans="1:22" x14ac:dyDescent="0.25">
      <c r="A58" s="11" t="str">
        <f>'2. Alignment Assessment'!B59</f>
        <v>B.31</v>
      </c>
      <c r="B58" s="290" t="str">
        <f>'2. Alignment Assessment'!C59</f>
        <v xml:space="preserve">Identify risks in supply chains taking into consideration that the scope fo the risk assessment will depend on the position in the supply chain (e.g. upstream, downstream). </v>
      </c>
      <c r="C58" s="27" t="str">
        <f>'2. Alignment Assessment'!G59</f>
        <v>Fully Aligned</v>
      </c>
      <c r="D58" s="13">
        <f t="shared" si="0"/>
        <v>2</v>
      </c>
      <c r="E58" s="25" t="str">
        <f>'2. Alignment Assessment'!H59</f>
        <v>Fully Aligned</v>
      </c>
      <c r="F58" s="13">
        <f t="shared" si="1"/>
        <v>2</v>
      </c>
      <c r="G58" s="13" t="str">
        <f>'2. Alignment Assessment'!I59</f>
        <v>Fully Aligned</v>
      </c>
      <c r="H58" s="26">
        <f t="shared" si="2"/>
        <v>2</v>
      </c>
      <c r="J58" s="16" t="s">
        <v>13</v>
      </c>
    </row>
    <row r="59" spans="1:22" x14ac:dyDescent="0.25">
      <c r="A59" s="11" t="str">
        <f>'2. Alignment Assessment'!B60</f>
        <v>B.32</v>
      </c>
      <c r="B59" s="290" t="str">
        <f>'2. Alignment Assessment'!C60</f>
        <v>Ensure that the scope of risk identification and assessment extends to all of the risks set out in Annex II and the recommendations in the Due Diligence Guidance.</v>
      </c>
      <c r="C59" s="27" t="str">
        <f>'2. Alignment Assessment'!G60</f>
        <v>Fully Aligned</v>
      </c>
      <c r="D59" s="13">
        <f t="shared" si="0"/>
        <v>2</v>
      </c>
      <c r="E59" s="25" t="str">
        <f>'2. Alignment Assessment'!H60</f>
        <v>Fully Aligned</v>
      </c>
      <c r="F59" s="13">
        <f t="shared" si="1"/>
        <v>2</v>
      </c>
      <c r="G59" s="13" t="str">
        <f>'2. Alignment Assessment'!I60</f>
        <v>Fully Aligned</v>
      </c>
      <c r="H59" s="26">
        <f t="shared" si="2"/>
        <v>2</v>
      </c>
      <c r="J59" s="87" t="s">
        <v>274</v>
      </c>
      <c r="K59" s="88"/>
      <c r="L59" s="88"/>
      <c r="M59" s="88"/>
      <c r="N59" s="88"/>
      <c r="O59" s="89" t="s">
        <v>249</v>
      </c>
      <c r="P59" s="90" t="s">
        <v>273</v>
      </c>
    </row>
    <row r="60" spans="1:22" x14ac:dyDescent="0.25">
      <c r="A60" s="11" t="str">
        <f>'2. Alignment Assessment'!B61</f>
        <v>B.33</v>
      </c>
      <c r="B60" s="292" t="str">
        <f>'2. Alignment Assessment'!C61</f>
        <v>Identify and assess whether the locations of mineral origin and transit, the nature of suppliers or the circumstances within the supply chain may trigger 'red flags' as defined by their policy and the relevant Supplement of the Guidance.</v>
      </c>
      <c r="C60" s="27" t="str">
        <f>'2. Alignment Assessment'!G61</f>
        <v>Fully Aligned</v>
      </c>
      <c r="D60" s="13">
        <f t="shared" si="0"/>
        <v>2</v>
      </c>
      <c r="E60" s="25" t="str">
        <f>'2. Alignment Assessment'!H61</f>
        <v>Fully Aligned</v>
      </c>
      <c r="F60" s="13">
        <f t="shared" si="1"/>
        <v>2</v>
      </c>
      <c r="G60" s="13" t="str">
        <f>'2. Alignment Assessment'!I61</f>
        <v>Fully Aligned</v>
      </c>
      <c r="H60" s="26">
        <f t="shared" si="2"/>
        <v>2</v>
      </c>
      <c r="J60" s="65" t="s">
        <v>235</v>
      </c>
      <c r="K60" s="66">
        <f>COUNT(D103:D107)</f>
        <v>2</v>
      </c>
      <c r="L60" s="65"/>
      <c r="M60" s="73" t="s">
        <v>239</v>
      </c>
      <c r="N60" s="66">
        <f>COUNTIF(D103:D107,2)</f>
        <v>2</v>
      </c>
      <c r="O60" s="65">
        <f>COUNTIF(F103:F107,2)</f>
        <v>2</v>
      </c>
      <c r="P60" s="66">
        <f>COUNTIF(H103:H107,2)</f>
        <v>2</v>
      </c>
      <c r="S60" s="84" t="s">
        <v>247</v>
      </c>
      <c r="T60" s="18" t="s">
        <v>8</v>
      </c>
      <c r="U60" s="18" t="s">
        <v>18</v>
      </c>
      <c r="V60" s="19" t="s">
        <v>9</v>
      </c>
    </row>
    <row r="61" spans="1:22" x14ac:dyDescent="0.25">
      <c r="A61" s="11" t="str">
        <f>'2. Alignment Assessment'!B62</f>
        <v>B.34</v>
      </c>
      <c r="B61" s="290" t="str">
        <f>'2. Alignment Assessment'!C62</f>
        <v>For local exporters, recyclers, traders and refiners: Using reasonable and good faith efforts and steps proportional to risk, determine whether gold is mined gold, recyclable gold or grandfathered stocks as set out in the gold supplement.</v>
      </c>
      <c r="C61" s="27" t="str">
        <f>'2. Alignment Assessment'!G62</f>
        <v>N/A</v>
      </c>
      <c r="D61" s="13" t="str">
        <f t="shared" si="0"/>
        <v/>
      </c>
      <c r="E61" s="25" t="str">
        <f>'2. Alignment Assessment'!H62</f>
        <v>N/A</v>
      </c>
      <c r="F61" s="13" t="str">
        <f t="shared" si="1"/>
        <v/>
      </c>
      <c r="G61" s="13" t="str">
        <f>'2. Alignment Assessment'!I62</f>
        <v>N/A</v>
      </c>
      <c r="H61" s="26" t="str">
        <f t="shared" si="2"/>
        <v/>
      </c>
      <c r="J61" s="67" t="s">
        <v>238</v>
      </c>
      <c r="K61" s="68">
        <f>K60*2</f>
        <v>4</v>
      </c>
      <c r="L61" s="67"/>
      <c r="M61" s="74" t="s">
        <v>240</v>
      </c>
      <c r="N61" s="75">
        <f>N60/K60</f>
        <v>1</v>
      </c>
      <c r="O61" s="77">
        <f>O60/$K60</f>
        <v>1</v>
      </c>
      <c r="P61" s="75">
        <f>P60/$K60</f>
        <v>1</v>
      </c>
      <c r="Q61" s="2"/>
      <c r="S61" s="85">
        <f>K63</f>
        <v>1</v>
      </c>
      <c r="T61" s="21">
        <f>N61</f>
        <v>1</v>
      </c>
      <c r="U61" s="21">
        <f>N63</f>
        <v>0</v>
      </c>
      <c r="V61" s="22">
        <f>N65</f>
        <v>0</v>
      </c>
    </row>
    <row r="62" spans="1:22" x14ac:dyDescent="0.25">
      <c r="A62" s="11" t="str">
        <f>'2. Alignment Assessment'!B63</f>
        <v>B.35</v>
      </c>
      <c r="B62" s="290" t="str">
        <f>'2. Alignment Assessment'!C63</f>
        <v>For gold producers: Determine whether upstream gold producers also purchase gold (including ASM gold) and, through the steps described in the Supplement, determine whether this may trigger 'red flags'.</v>
      </c>
      <c r="C62" s="27" t="str">
        <f>'2. Alignment Assessment'!G63</f>
        <v>N/A</v>
      </c>
      <c r="D62" s="13" t="str">
        <f t="shared" si="0"/>
        <v/>
      </c>
      <c r="E62" s="25" t="str">
        <f>'2. Alignment Assessment'!H63</f>
        <v>N/A</v>
      </c>
      <c r="F62" s="13" t="str">
        <f t="shared" si="1"/>
        <v/>
      </c>
      <c r="G62" s="13" t="str">
        <f>'2. Alignment Assessment'!I63</f>
        <v>N/A</v>
      </c>
      <c r="H62" s="26" t="str">
        <f t="shared" si="2"/>
        <v/>
      </c>
      <c r="J62" s="67" t="s">
        <v>237</v>
      </c>
      <c r="K62" s="68">
        <f>SUM(D103:D107)</f>
        <v>4</v>
      </c>
      <c r="L62" s="67"/>
      <c r="M62" s="74" t="s">
        <v>241</v>
      </c>
      <c r="N62" s="68">
        <f>COUNTIF(D103:D107,1)</f>
        <v>0</v>
      </c>
      <c r="O62" s="67">
        <f>COUNTIF(F103:F107,1)</f>
        <v>0</v>
      </c>
      <c r="P62" s="68">
        <f>COUNTIF(H103:H107,1)</f>
        <v>0</v>
      </c>
      <c r="S62" s="86">
        <f>100%-S61</f>
        <v>0</v>
      </c>
      <c r="T62" s="30">
        <f>100%-T61</f>
        <v>0</v>
      </c>
      <c r="U62" s="30">
        <f>100%-U61</f>
        <v>1</v>
      </c>
      <c r="V62" s="79">
        <f>100%-V61</f>
        <v>1</v>
      </c>
    </row>
    <row r="63" spans="1:22" x14ac:dyDescent="0.25">
      <c r="A63" s="11" t="str">
        <f>'2. Alignment Assessment'!B64</f>
        <v>B.36</v>
      </c>
      <c r="B63" s="290" t="str">
        <f>'2. Alignment Assessment'!C64</f>
        <v>For all upstream companies: Map the factual circumstances of the supply chain, including the origin of minerals and the activities/relationships of suppliers.</v>
      </c>
      <c r="C63" s="27" t="str">
        <f>'2. Alignment Assessment'!G64</f>
        <v>Fully Aligned</v>
      </c>
      <c r="D63" s="13">
        <f t="shared" si="0"/>
        <v>2</v>
      </c>
      <c r="E63" s="25" t="str">
        <f>'2. Alignment Assessment'!H64</f>
        <v>Fully Aligned</v>
      </c>
      <c r="F63" s="13">
        <f t="shared" si="1"/>
        <v>2</v>
      </c>
      <c r="G63" s="13" t="str">
        <f>'2. Alignment Assessment'!I64</f>
        <v>Fully Aligned</v>
      </c>
      <c r="H63" s="26">
        <f t="shared" si="2"/>
        <v>2</v>
      </c>
      <c r="J63" s="69" t="s">
        <v>236</v>
      </c>
      <c r="K63" s="70">
        <f>K62/K61</f>
        <v>1</v>
      </c>
      <c r="L63" s="67"/>
      <c r="M63" s="74" t="s">
        <v>242</v>
      </c>
      <c r="N63" s="75">
        <f>N62/K60</f>
        <v>0</v>
      </c>
      <c r="O63" s="77">
        <f>O62/$K60</f>
        <v>0</v>
      </c>
      <c r="P63" s="75">
        <f>P62/$K60</f>
        <v>0</v>
      </c>
      <c r="Q63" s="2"/>
      <c r="R63" s="28" t="s">
        <v>249</v>
      </c>
      <c r="S63" s="83">
        <f>(O60+O62)/K61</f>
        <v>0.5</v>
      </c>
      <c r="T63" s="31">
        <f>O61</f>
        <v>1</v>
      </c>
      <c r="U63" s="31">
        <f>O63</f>
        <v>0</v>
      </c>
      <c r="V63" s="80">
        <f>O65</f>
        <v>0</v>
      </c>
    </row>
    <row r="64" spans="1:22" x14ac:dyDescent="0.25">
      <c r="A64" s="11" t="str">
        <f>'2. Alignment Assessment'!B65</f>
        <v>B.37</v>
      </c>
      <c r="B64" s="290" t="str">
        <f>'2. Alignment Assessment'!C65</f>
        <v>For gold mined by or purchased from medium and large-scale mining operations determine risk through evidence gathered with reference to the criteria set out in the Supplement.</v>
      </c>
      <c r="C64" s="27" t="str">
        <f>'2. Alignment Assessment'!G65</f>
        <v>N/A</v>
      </c>
      <c r="D64" s="13" t="str">
        <f t="shared" si="0"/>
        <v/>
      </c>
      <c r="E64" s="25" t="str">
        <f>'2. Alignment Assessment'!H65</f>
        <v>N/A</v>
      </c>
      <c r="F64" s="13" t="str">
        <f t="shared" si="1"/>
        <v/>
      </c>
      <c r="G64" s="13" t="str">
        <f>'2. Alignment Assessment'!I65</f>
        <v>N/A</v>
      </c>
      <c r="H64" s="26" t="str">
        <f t="shared" si="2"/>
        <v/>
      </c>
      <c r="L64" s="67"/>
      <c r="M64" s="74" t="s">
        <v>243</v>
      </c>
      <c r="N64" s="68">
        <f>COUNTIF(D103:D107,0)</f>
        <v>0</v>
      </c>
      <c r="O64" s="67">
        <f>COUNTIF(F103:F107,0)</f>
        <v>0</v>
      </c>
      <c r="P64" s="68">
        <f>COUNTIF(H103:H107,0)</f>
        <v>0</v>
      </c>
      <c r="R64" s="29" t="s">
        <v>250</v>
      </c>
      <c r="S64" s="82">
        <f>(P60+P62)/K61</f>
        <v>0.5</v>
      </c>
      <c r="T64" s="32">
        <f>P61</f>
        <v>1</v>
      </c>
      <c r="U64" s="32">
        <f>P63</f>
        <v>0</v>
      </c>
      <c r="V64" s="81">
        <f>P65</f>
        <v>0</v>
      </c>
    </row>
    <row r="65" spans="1:22" x14ac:dyDescent="0.25">
      <c r="A65" s="11" t="str">
        <f>'2. Alignment Assessment'!B66</f>
        <v>B.38</v>
      </c>
      <c r="B65" s="290" t="str">
        <f>'2. Alignment Assessment'!C66</f>
        <v>For ASM gold mined by ASM mining enterprises in red-flagged operations or purchased by medium and large-scale mining companies, determine risk through evidence gathered with reference to the criteria set out in the Supplement.</v>
      </c>
      <c r="C65" s="27" t="str">
        <f>'2. Alignment Assessment'!G66</f>
        <v>N/A</v>
      </c>
      <c r="D65" s="13" t="str">
        <f t="shared" si="0"/>
        <v/>
      </c>
      <c r="E65" s="25" t="str">
        <f>'2. Alignment Assessment'!H66</f>
        <v>N/A</v>
      </c>
      <c r="F65" s="13" t="str">
        <f t="shared" si="1"/>
        <v/>
      </c>
      <c r="G65" s="13" t="str">
        <f>'2. Alignment Assessment'!I66</f>
        <v>N/A</v>
      </c>
      <c r="H65" s="26" t="str">
        <f t="shared" si="2"/>
        <v/>
      </c>
      <c r="L65" s="69"/>
      <c r="M65" s="76" t="s">
        <v>244</v>
      </c>
      <c r="N65" s="70">
        <f>N64/K60</f>
        <v>0</v>
      </c>
      <c r="O65" s="78">
        <f>O64/$K60</f>
        <v>0</v>
      </c>
      <c r="P65" s="70">
        <f>P64/$K60</f>
        <v>0</v>
      </c>
      <c r="Q65" s="2"/>
    </row>
    <row r="66" spans="1:22" x14ac:dyDescent="0.25">
      <c r="A66" s="11" t="str">
        <f>'2. Alignment Assessment'!B67</f>
        <v>B.39</v>
      </c>
      <c r="B66" s="290" t="str">
        <f>'2. Alignment Assessment'!C67</f>
        <v>For all upstream companies: Undertake an in-depth review of the context of all red-flagged locations and the due diligence practices of any red-flagged suppliers, covering all of the aspects referenced in the Supplements.</v>
      </c>
      <c r="C66" s="27" t="str">
        <f>'2. Alignment Assessment'!G67</f>
        <v>Fully Aligned</v>
      </c>
      <c r="D66" s="13">
        <f t="shared" si="0"/>
        <v>2</v>
      </c>
      <c r="E66" s="25" t="str">
        <f>'2. Alignment Assessment'!H67</f>
        <v>Fully Aligned</v>
      </c>
      <c r="F66" s="13">
        <f t="shared" si="1"/>
        <v>2</v>
      </c>
      <c r="G66" s="13" t="str">
        <f>'2. Alignment Assessment'!I67</f>
        <v>Fully Aligned</v>
      </c>
      <c r="H66" s="26">
        <f t="shared" si="2"/>
        <v>2</v>
      </c>
    </row>
    <row r="67" spans="1:22" x14ac:dyDescent="0.25">
      <c r="A67" s="11" t="str">
        <f>'2. Alignment Assessment'!B68</f>
        <v>B.40</v>
      </c>
      <c r="B67" s="290" t="str">
        <f>'2. Alignment Assessment'!C68</f>
        <v>For all upstream companies: Undertake on-the-ground assessments, performed by suitably qualified and independent assessors, of red-flagged sources of mined minerals. Provide this information to downstream companies in the supply chain.</v>
      </c>
      <c r="C67" s="27" t="str">
        <f>'2. Alignment Assessment'!G68</f>
        <v>Fully Aligned</v>
      </c>
      <c r="D67" s="13">
        <f t="shared" si="0"/>
        <v>2</v>
      </c>
      <c r="E67" s="25" t="str">
        <f>'2. Alignment Assessment'!H68</f>
        <v>Fully Aligned</v>
      </c>
      <c r="F67" s="13">
        <f t="shared" si="1"/>
        <v>2</v>
      </c>
      <c r="G67" s="13" t="str">
        <f>'2. Alignment Assessment'!I68</f>
        <v>Fully Aligned</v>
      </c>
      <c r="H67" s="26">
        <f t="shared" si="2"/>
        <v>2</v>
      </c>
      <c r="J67" s="16" t="s">
        <v>169</v>
      </c>
    </row>
    <row r="68" spans="1:22" x14ac:dyDescent="0.25">
      <c r="A68" s="11" t="str">
        <f>'2. Alignment Assessment'!B69</f>
        <v>B.41</v>
      </c>
      <c r="B68" s="290" t="str">
        <f>'2. Alignment Assessment'!C69</f>
        <v>For mined gold, obtain evidence of the factual circumstances of gold extraction, trade, handling and export, having regard to the differences between LSM and ASM gold and the relevant criteria for each provided in the Supplement.</v>
      </c>
      <c r="C68" s="27" t="str">
        <f>'2. Alignment Assessment'!G69</f>
        <v>N/A</v>
      </c>
      <c r="D68" s="13" t="str">
        <f t="shared" si="0"/>
        <v/>
      </c>
      <c r="E68" s="25" t="str">
        <f>'2. Alignment Assessment'!H69</f>
        <v>N/A</v>
      </c>
      <c r="F68" s="13" t="str">
        <f t="shared" si="1"/>
        <v/>
      </c>
      <c r="G68" s="13" t="str">
        <f>'2. Alignment Assessment'!I69</f>
        <v>N/A</v>
      </c>
      <c r="H68" s="26" t="str">
        <f t="shared" si="2"/>
        <v/>
      </c>
      <c r="J68" s="87" t="s">
        <v>274</v>
      </c>
      <c r="K68" s="88"/>
      <c r="L68" s="88"/>
      <c r="M68" s="88"/>
      <c r="N68" s="88"/>
      <c r="O68" s="89" t="s">
        <v>249</v>
      </c>
      <c r="P68" s="90" t="s">
        <v>273</v>
      </c>
    </row>
    <row r="69" spans="1:22" x14ac:dyDescent="0.25">
      <c r="A69" s="11" t="str">
        <f>'2. Alignment Assessment'!B70</f>
        <v>B.42</v>
      </c>
      <c r="B69" s="290" t="str">
        <f>'2. Alignment Assessment'!C70</f>
        <v>For recyclable gold, collect additional information from red flagged supply chains, prioritising higher risk persons, places and transactions with regard to the risk factors and testing activities described in the Supplement.</v>
      </c>
      <c r="C69" s="27" t="str">
        <f>'2. Alignment Assessment'!G70</f>
        <v>N/A</v>
      </c>
      <c r="D69" s="13" t="str">
        <f t="shared" ref="D69:D122" si="3">_xlfn.IFS(C69="Fully Aligned",2,C69="Partially Aligned",1,C69="Not Aligned",0,C69="N/A","")</f>
        <v/>
      </c>
      <c r="E69" s="25" t="str">
        <f>'2. Alignment Assessment'!H70</f>
        <v>N/A</v>
      </c>
      <c r="F69" s="13" t="str">
        <f t="shared" ref="F69:F122" si="4">_xlfn.IFS(E69="Fully Aligned",2,E69="Partially Aligned",1,E69="Not Aligned",0,E69="N/A","")</f>
        <v/>
      </c>
      <c r="G69" s="13" t="str">
        <f>'2. Alignment Assessment'!I70</f>
        <v>N/A</v>
      </c>
      <c r="H69" s="26" t="str">
        <f t="shared" ref="H69:H122" si="5">_xlfn.IFS(G69="Fully Aligned",2,G69="Partially Aligned",1,G69="Not Aligned",0,G69="N/A","")</f>
        <v/>
      </c>
      <c r="J69" s="65" t="s">
        <v>235</v>
      </c>
      <c r="K69" s="66">
        <f>COUNT(D110:D122)</f>
        <v>4</v>
      </c>
      <c r="L69" s="65"/>
      <c r="M69" s="73" t="s">
        <v>239</v>
      </c>
      <c r="N69" s="66">
        <f>COUNTIF(D110:D122,2)</f>
        <v>3</v>
      </c>
      <c r="O69" s="65">
        <f>COUNTIF(F110:F122,2)</f>
        <v>4</v>
      </c>
      <c r="P69" s="66">
        <f>COUNTIF(H110:H122,2)</f>
        <v>3</v>
      </c>
      <c r="S69" s="84" t="s">
        <v>247</v>
      </c>
      <c r="T69" s="18" t="s">
        <v>8</v>
      </c>
      <c r="U69" s="18" t="s">
        <v>18</v>
      </c>
      <c r="V69" s="19" t="s">
        <v>9</v>
      </c>
    </row>
    <row r="70" spans="1:22" x14ac:dyDescent="0.25">
      <c r="A70" s="11" t="str">
        <f>'2. Alignment Assessment'!B71</f>
        <v>B.43</v>
      </c>
      <c r="B70" s="290" t="str">
        <f>'2. Alignment Assessment'!C71</f>
        <v>For downstream companies: Use best efforts to identify the smelters/refiners in their supply chains.</v>
      </c>
      <c r="C70" s="27" t="str">
        <f>'2. Alignment Assessment'!G71</f>
        <v>N/A</v>
      </c>
      <c r="D70" s="13" t="str">
        <f t="shared" si="3"/>
        <v/>
      </c>
      <c r="E70" s="25" t="str">
        <f>'2. Alignment Assessment'!H71</f>
        <v>N/A</v>
      </c>
      <c r="F70" s="13" t="str">
        <f t="shared" si="4"/>
        <v/>
      </c>
      <c r="G70" s="13" t="str">
        <f>'2. Alignment Assessment'!I71</f>
        <v>N/A</v>
      </c>
      <c r="H70" s="26" t="str">
        <f t="shared" si="5"/>
        <v/>
      </c>
      <c r="J70" s="67" t="s">
        <v>238</v>
      </c>
      <c r="K70" s="68">
        <f>K69*2</f>
        <v>8</v>
      </c>
      <c r="L70" s="67"/>
      <c r="M70" s="74" t="s">
        <v>240</v>
      </c>
      <c r="N70" s="75">
        <f>N69/K69</f>
        <v>0.75</v>
      </c>
      <c r="O70" s="77">
        <f>O69/$K69</f>
        <v>1</v>
      </c>
      <c r="P70" s="75">
        <f>P69/$K69</f>
        <v>0.75</v>
      </c>
      <c r="Q70" s="2"/>
      <c r="S70" s="85">
        <f>K72</f>
        <v>0.875</v>
      </c>
      <c r="T70" s="21">
        <f>N70</f>
        <v>0.75</v>
      </c>
      <c r="U70" s="21">
        <f>N72</f>
        <v>0.25</v>
      </c>
      <c r="V70" s="22">
        <f>N74</f>
        <v>0</v>
      </c>
    </row>
    <row r="71" spans="1:22" x14ac:dyDescent="0.25">
      <c r="A71" s="11" t="str">
        <f>'2. Alignment Assessment'!B72</f>
        <v>B.44</v>
      </c>
      <c r="B71" s="290" t="str">
        <f>'2. Alignment Assessment'!C72</f>
        <v>For downstream companies: Obtain from smelters/refiners in their supply chains details of countries of mineral origin, transit and transportation routes from the mine to the smelter/refiner.</v>
      </c>
      <c r="C71" s="27" t="str">
        <f>'2. Alignment Assessment'!G72</f>
        <v>N/A</v>
      </c>
      <c r="D71" s="13" t="str">
        <f t="shared" si="3"/>
        <v/>
      </c>
      <c r="E71" s="25" t="str">
        <f>'2. Alignment Assessment'!H72</f>
        <v>N/A</v>
      </c>
      <c r="F71" s="13" t="str">
        <f t="shared" si="4"/>
        <v/>
      </c>
      <c r="G71" s="13" t="str">
        <f>'2. Alignment Assessment'!I72</f>
        <v>N/A</v>
      </c>
      <c r="H71" s="26" t="str">
        <f t="shared" si="5"/>
        <v/>
      </c>
      <c r="J71" s="67" t="s">
        <v>237</v>
      </c>
      <c r="K71" s="68">
        <f>SUM(D110:D122)</f>
        <v>7</v>
      </c>
      <c r="L71" s="67"/>
      <c r="M71" s="74" t="s">
        <v>241</v>
      </c>
      <c r="N71" s="68">
        <f>COUNTIF(D110:D122,1)</f>
        <v>1</v>
      </c>
      <c r="O71" s="67">
        <f>COUNTIF(F110:F122,1)</f>
        <v>0</v>
      </c>
      <c r="P71" s="68">
        <f>COUNTIF(H110:H122,1)</f>
        <v>1</v>
      </c>
      <c r="S71" s="86">
        <f>100%-S70</f>
        <v>0.125</v>
      </c>
      <c r="T71" s="30">
        <f>100%-T70</f>
        <v>0.25</v>
      </c>
      <c r="U71" s="30">
        <f>100%-U70</f>
        <v>0.75</v>
      </c>
      <c r="V71" s="79">
        <f>100%-V70</f>
        <v>1</v>
      </c>
    </row>
    <row r="72" spans="1:22" x14ac:dyDescent="0.25">
      <c r="A72" s="11" t="str">
        <f>'2. Alignment Assessment'!B73</f>
        <v>B.45</v>
      </c>
      <c r="B72" s="290" t="str">
        <f>'2. Alignment Assessment'!C73</f>
        <v>For downstream companies: Determine whether refiners have, or reasonably should have, identified red flags in their supply chain.</v>
      </c>
      <c r="C72" s="27" t="str">
        <f>'2. Alignment Assessment'!G73</f>
        <v>N/A</v>
      </c>
      <c r="D72" s="13" t="str">
        <f t="shared" si="3"/>
        <v/>
      </c>
      <c r="E72" s="25" t="str">
        <f>'2. Alignment Assessment'!H73</f>
        <v>N/A</v>
      </c>
      <c r="F72" s="13" t="str">
        <f t="shared" si="4"/>
        <v/>
      </c>
      <c r="G72" s="13" t="str">
        <f>'2. Alignment Assessment'!I73</f>
        <v>N/A</v>
      </c>
      <c r="H72" s="26" t="str">
        <f t="shared" si="5"/>
        <v/>
      </c>
      <c r="J72" s="69" t="s">
        <v>236</v>
      </c>
      <c r="K72" s="70">
        <f>K71/K70</f>
        <v>0.875</v>
      </c>
      <c r="L72" s="67"/>
      <c r="M72" s="74" t="s">
        <v>242</v>
      </c>
      <c r="N72" s="75">
        <f>N71/K69</f>
        <v>0.25</v>
      </c>
      <c r="O72" s="77">
        <f>O71/$K69</f>
        <v>0</v>
      </c>
      <c r="P72" s="75">
        <f>P71/$K69</f>
        <v>0.25</v>
      </c>
      <c r="Q72" s="2"/>
      <c r="R72" s="28" t="s">
        <v>249</v>
      </c>
      <c r="S72" s="83">
        <f>(O69+O71)/K70</f>
        <v>0.5</v>
      </c>
      <c r="T72" s="31">
        <f>O70</f>
        <v>1</v>
      </c>
      <c r="U72" s="31">
        <f>O72</f>
        <v>0</v>
      </c>
      <c r="V72" s="80">
        <f>O74</f>
        <v>0</v>
      </c>
    </row>
    <row r="73" spans="1:22" x14ac:dyDescent="0.25">
      <c r="A73" s="11" t="str">
        <f>'2. Alignment Assessment'!B74</f>
        <v>B.46</v>
      </c>
      <c r="B73" s="290" t="str">
        <f>'2. Alignment Assessment'!C74</f>
        <v xml:space="preserve">For downstream companies: Obtain evidence on the due diligence practices of the smelter/refiner, including information generated from on the ground assessments, and review this against the due diligence processes of the Guidance </v>
      </c>
      <c r="C73" s="27" t="str">
        <f>'2. Alignment Assessment'!G74</f>
        <v>N/A</v>
      </c>
      <c r="D73" s="13" t="str">
        <f t="shared" si="3"/>
        <v/>
      </c>
      <c r="E73" s="25" t="str">
        <f>'2. Alignment Assessment'!H74</f>
        <v>N/A</v>
      </c>
      <c r="F73" s="13" t="str">
        <f t="shared" si="4"/>
        <v/>
      </c>
      <c r="G73" s="13" t="str">
        <f>'2. Alignment Assessment'!I74</f>
        <v>N/A</v>
      </c>
      <c r="H73" s="26" t="str">
        <f t="shared" si="5"/>
        <v/>
      </c>
      <c r="L73" s="67"/>
      <c r="M73" s="74" t="s">
        <v>243</v>
      </c>
      <c r="N73" s="68">
        <f>COUNTIF(D110:D122,0)</f>
        <v>0</v>
      </c>
      <c r="O73" s="67">
        <f>COUNTIF(F110:F122,0)</f>
        <v>0</v>
      </c>
      <c r="P73" s="68">
        <f>COUNTIF(H110:H122,0)</f>
        <v>0</v>
      </c>
      <c r="R73" s="29" t="s">
        <v>250</v>
      </c>
      <c r="S73" s="82">
        <f>(P69+P71)/K70</f>
        <v>0.5</v>
      </c>
      <c r="T73" s="32">
        <f>P70</f>
        <v>0.75</v>
      </c>
      <c r="U73" s="32">
        <f>P72</f>
        <v>0.25</v>
      </c>
      <c r="V73" s="81">
        <f>P74</f>
        <v>0</v>
      </c>
    </row>
    <row r="74" spans="1:22" x14ac:dyDescent="0.25">
      <c r="A74" s="11" t="str">
        <f>'2. Alignment Assessment'!B75</f>
        <v>B.47</v>
      </c>
      <c r="B74" s="290" t="str">
        <f>'2. Alignment Assessment'!C75</f>
        <v>For downstream companies: Where necessary, undertake spot checks at the smelter/refiner's facilities.</v>
      </c>
      <c r="C74" s="27" t="str">
        <f>'2. Alignment Assessment'!G75</f>
        <v>N/A</v>
      </c>
      <c r="D74" s="13" t="str">
        <f t="shared" si="3"/>
        <v/>
      </c>
      <c r="E74" s="25" t="str">
        <f>'2. Alignment Assessment'!H75</f>
        <v>N/A</v>
      </c>
      <c r="F74" s="13" t="str">
        <f t="shared" si="4"/>
        <v/>
      </c>
      <c r="G74" s="13" t="str">
        <f>'2. Alignment Assessment'!I75</f>
        <v>N/A</v>
      </c>
      <c r="H74" s="26" t="str">
        <f t="shared" si="5"/>
        <v/>
      </c>
      <c r="L74" s="69"/>
      <c r="M74" s="76" t="s">
        <v>244</v>
      </c>
      <c r="N74" s="70">
        <f>N73/K69</f>
        <v>0</v>
      </c>
      <c r="O74" s="78">
        <f>O73/$K69</f>
        <v>0</v>
      </c>
      <c r="P74" s="70">
        <f>P73/$K69</f>
        <v>0</v>
      </c>
      <c r="Q74" s="2"/>
    </row>
    <row r="75" spans="1:22" x14ac:dyDescent="0.25">
      <c r="A75" s="11" t="str">
        <f>'2. Alignment Assessment'!B76</f>
        <v>B.48</v>
      </c>
      <c r="B75" s="290" t="str">
        <f>'2. Alignment Assessment'!C76</f>
        <v>Assess risks against the requirements of the company's supply chain policy (consistent with Annex II), the relevant Supplement of the Guidance, national laws and other relevant legal instruments. Any reasonable inconsistency between these requirements and the information obtained through due diligence should constitute a risk.</v>
      </c>
      <c r="C75" s="27" t="str">
        <f>'2. Alignment Assessment'!G76</f>
        <v>Fully Aligned</v>
      </c>
      <c r="D75" s="13">
        <f t="shared" si="3"/>
        <v>2</v>
      </c>
      <c r="E75" s="25" t="str">
        <f>'2. Alignment Assessment'!H76</f>
        <v>Fully Aligned</v>
      </c>
      <c r="F75" s="13">
        <f t="shared" si="4"/>
        <v>2</v>
      </c>
      <c r="G75" s="13" t="str">
        <f>'2. Alignment Assessment'!I76</f>
        <v>Fully Aligned</v>
      </c>
      <c r="H75" s="26">
        <f t="shared" si="5"/>
        <v>2</v>
      </c>
    </row>
    <row r="76" spans="1:22" x14ac:dyDescent="0.25">
      <c r="A76" s="243"/>
      <c r="B76" s="243" t="str">
        <f>'2. Alignment Assessment'!C77</f>
        <v>Step 3: Design and implement a strategy to respond to identified risks</v>
      </c>
      <c r="C76" s="243"/>
      <c r="D76" s="243"/>
      <c r="E76" s="243"/>
      <c r="F76" s="243"/>
      <c r="G76" s="243"/>
      <c r="H76" s="243"/>
      <c r="J76" s="16" t="s">
        <v>260</v>
      </c>
    </row>
    <row r="77" spans="1:22" x14ac:dyDescent="0.25">
      <c r="A77" s="291"/>
      <c r="B77" s="291" t="str">
        <f>'2. Alignment Assessment'!C78</f>
        <v>Requirements set by Programmes for those companies subject to audit under the Programme:</v>
      </c>
      <c r="C77" s="291"/>
      <c r="D77" s="291"/>
      <c r="E77" s="291"/>
      <c r="F77" s="291"/>
      <c r="G77" s="291"/>
      <c r="H77" s="291"/>
      <c r="J77" s="87" t="s">
        <v>247</v>
      </c>
      <c r="K77" s="91"/>
      <c r="L77" s="91"/>
      <c r="M77" s="91"/>
      <c r="N77" s="91"/>
      <c r="O77" s="92"/>
    </row>
    <row r="78" spans="1:22" x14ac:dyDescent="0.25">
      <c r="A78" s="11" t="str">
        <f>'2. Alignment Assessment'!B79</f>
        <v>B.49</v>
      </c>
      <c r="B78" s="290" t="str">
        <f>'2. Alignment Assessment'!C79</f>
        <v>Report findings of risk assessment to designated senior management, outlining the information gathered and the actual and potential risks identified in the supply chain risk assessment.</v>
      </c>
      <c r="C78" s="27" t="str">
        <f>'2. Alignment Assessment'!G79</f>
        <v>Fully Aligned</v>
      </c>
      <c r="D78" s="13">
        <f t="shared" si="3"/>
        <v>2</v>
      </c>
      <c r="E78" s="25" t="str">
        <f>'2. Alignment Assessment'!H79</f>
        <v>Fully Aligned</v>
      </c>
      <c r="F78" s="13">
        <f t="shared" si="4"/>
        <v>2</v>
      </c>
      <c r="G78" s="13" t="str">
        <f>'2. Alignment Assessment'!I79</f>
        <v>Fully Aligned</v>
      </c>
      <c r="H78" s="26">
        <f t="shared" si="5"/>
        <v>2</v>
      </c>
      <c r="J78" s="65" t="s">
        <v>235</v>
      </c>
      <c r="K78" s="66">
        <f>COUNT(D130:D172)</f>
        <v>36</v>
      </c>
      <c r="L78" s="65"/>
      <c r="M78" s="71"/>
      <c r="N78" s="73" t="s">
        <v>261</v>
      </c>
      <c r="O78" s="66">
        <f>COUNTIF(D130:D172,2)</f>
        <v>10</v>
      </c>
      <c r="S78" s="17" t="s">
        <v>247</v>
      </c>
      <c r="T78" s="18" t="s">
        <v>256</v>
      </c>
      <c r="U78" s="18" t="s">
        <v>257</v>
      </c>
      <c r="V78" s="19" t="s">
        <v>258</v>
      </c>
    </row>
    <row r="79" spans="1:22" x14ac:dyDescent="0.25">
      <c r="A79" s="11" t="str">
        <f>'2. Alignment Assessment'!B80</f>
        <v>B.50</v>
      </c>
      <c r="B79" s="290" t="str">
        <f>'2. Alignment Assessment'!C80</f>
        <v>Enhance engagement with suppliers and strengthen internal controls, having regard to the specific measures for upstream and downstream companies provided in the Supplement.</v>
      </c>
      <c r="C79" s="27" t="str">
        <f>'2. Alignment Assessment'!G80</f>
        <v>N/A</v>
      </c>
      <c r="D79" s="13" t="str">
        <f t="shared" si="3"/>
        <v/>
      </c>
      <c r="E79" s="25" t="str">
        <f>'2. Alignment Assessment'!H80</f>
        <v>N/A</v>
      </c>
      <c r="F79" s="13" t="str">
        <f t="shared" si="4"/>
        <v/>
      </c>
      <c r="G79" s="13" t="str">
        <f>'2. Alignment Assessment'!I80</f>
        <v>N/A</v>
      </c>
      <c r="H79" s="26" t="str">
        <f t="shared" si="5"/>
        <v/>
      </c>
      <c r="J79" s="67" t="s">
        <v>238</v>
      </c>
      <c r="K79" s="68">
        <f>K78*2</f>
        <v>72</v>
      </c>
      <c r="L79" s="67"/>
      <c r="N79" s="74" t="s">
        <v>262</v>
      </c>
      <c r="O79" s="75">
        <f>O78/K78</f>
        <v>0.27777777777777779</v>
      </c>
      <c r="S79" s="20">
        <f>K81</f>
        <v>0.29166666666666669</v>
      </c>
      <c r="T79" s="21">
        <f>O79</f>
        <v>0.27777777777777779</v>
      </c>
      <c r="U79" s="21">
        <f>O81</f>
        <v>2.7777777777777776E-2</v>
      </c>
      <c r="V79" s="22">
        <f>O83</f>
        <v>0.69444444444444442</v>
      </c>
    </row>
    <row r="80" spans="1:22" x14ac:dyDescent="0.25">
      <c r="A80" s="11" t="str">
        <f>'2. Alignment Assessment'!B81</f>
        <v>B.51</v>
      </c>
      <c r="B80" s="290" t="str">
        <f>'2. Alignment Assessment'!C81</f>
        <v>For downstream companies:  Companies that have been unable to identify refiners in their supply chain(s) should devise a risk management plan that will enable them to demonstrate significant measureable improvement in doing so.</v>
      </c>
      <c r="C80" s="27" t="str">
        <f>'2. Alignment Assessment'!G81</f>
        <v>N/A</v>
      </c>
      <c r="D80" s="13" t="str">
        <f t="shared" si="3"/>
        <v/>
      </c>
      <c r="E80" s="25" t="str">
        <f>'2. Alignment Assessment'!H81</f>
        <v>N/A</v>
      </c>
      <c r="F80" s="13" t="str">
        <f t="shared" si="4"/>
        <v/>
      </c>
      <c r="G80" s="13" t="str">
        <f>'2. Alignment Assessment'!I81</f>
        <v>N/A</v>
      </c>
      <c r="H80" s="26" t="str">
        <f t="shared" si="5"/>
        <v/>
      </c>
      <c r="J80" s="67" t="s">
        <v>237</v>
      </c>
      <c r="K80" s="68">
        <f>SUM(D130:D172)</f>
        <v>21</v>
      </c>
      <c r="L80" s="67"/>
      <c r="N80" s="74" t="s">
        <v>264</v>
      </c>
      <c r="O80" s="68">
        <f>COUNTIF(D130:D172,1)</f>
        <v>1</v>
      </c>
      <c r="S80" s="60">
        <f>100%-S79</f>
        <v>0.70833333333333326</v>
      </c>
      <c r="T80" s="23">
        <f>100%-T79</f>
        <v>0.72222222222222221</v>
      </c>
      <c r="U80" s="23">
        <f>100%-U79</f>
        <v>0.97222222222222221</v>
      </c>
      <c r="V80" s="24">
        <f>100%-V79</f>
        <v>0.30555555555555558</v>
      </c>
    </row>
    <row r="81" spans="1:15" x14ac:dyDescent="0.25">
      <c r="A81" s="11" t="str">
        <f>'2. Alignment Assessment'!B82</f>
        <v>B.52</v>
      </c>
      <c r="B81" s="290" t="str">
        <f>'2. Alignment Assessment'!C82</f>
        <v xml:space="preserve">Manage the identified risks by either: (i) continuing to trade but with measurable risk mitigation, (ii) temporarily suspending trade while mitigation is put in place, or (iii) ceasing trade with the relevant supplier. In doing so have regard to the specific recommendations of the relevant Supplements. </v>
      </c>
      <c r="C81" s="27" t="str">
        <f>'2. Alignment Assessment'!G82</f>
        <v>Fully Aligned</v>
      </c>
      <c r="D81" s="13">
        <f t="shared" si="3"/>
        <v>2</v>
      </c>
      <c r="E81" s="25" t="str">
        <f>'2. Alignment Assessment'!H82</f>
        <v>Fully Aligned</v>
      </c>
      <c r="F81" s="13">
        <f t="shared" si="4"/>
        <v>2</v>
      </c>
      <c r="G81" s="13" t="str">
        <f>'2. Alignment Assessment'!I82</f>
        <v>Fully Aligned</v>
      </c>
      <c r="H81" s="26">
        <f t="shared" si="5"/>
        <v>2</v>
      </c>
      <c r="J81" s="69" t="s">
        <v>236</v>
      </c>
      <c r="K81" s="70">
        <f>K80/K79</f>
        <v>0.29166666666666669</v>
      </c>
      <c r="L81" s="67"/>
      <c r="N81" s="74" t="s">
        <v>263</v>
      </c>
      <c r="O81" s="75">
        <f>O80/K78</f>
        <v>2.7777777777777776E-2</v>
      </c>
    </row>
    <row r="82" spans="1:15" x14ac:dyDescent="0.25">
      <c r="A82" s="11" t="str">
        <f>'2. Alignment Assessment'!B83</f>
        <v>B.53</v>
      </c>
      <c r="B82" s="290" t="str">
        <f>'2. Alignment Assessment'!C83</f>
        <v>For downstream companies: Companies should take immediate steps to disengage with a refiner if the refiner has not immediately suspended or discontinued engagement with its suppliers where reasonable risks of serious abuses or direct or indirect support to non-state armed groups exist.</v>
      </c>
      <c r="C82" s="27" t="str">
        <f>'2. Alignment Assessment'!G83</f>
        <v>N/A</v>
      </c>
      <c r="D82" s="13" t="str">
        <f t="shared" si="3"/>
        <v/>
      </c>
      <c r="E82" s="25" t="str">
        <f>'2. Alignment Assessment'!H83</f>
        <v>N/A</v>
      </c>
      <c r="F82" s="13" t="str">
        <f t="shared" si="4"/>
        <v/>
      </c>
      <c r="G82" s="13" t="str">
        <f>'2. Alignment Assessment'!I83</f>
        <v>N/A</v>
      </c>
      <c r="H82" s="26" t="str">
        <f t="shared" si="5"/>
        <v/>
      </c>
      <c r="L82" s="67"/>
      <c r="N82" s="74" t="s">
        <v>265</v>
      </c>
      <c r="O82" s="68">
        <f>COUNTIF(D130:D172,0)</f>
        <v>25</v>
      </c>
    </row>
    <row r="83" spans="1:15" x14ac:dyDescent="0.25">
      <c r="A83" s="11" t="str">
        <f>'2. Alignment Assessment'!B84</f>
        <v>B.54</v>
      </c>
      <c r="B83" s="290" t="str">
        <f>'2. Alignment Assessment'!C84</f>
        <v xml:space="preserve">Measurable risk mitigation should result in significant and measureable improvement towards eliminating the identified risks, other than serious abuses, within six months from the adoption of the risk management plan. If there no such measurable improvement within six months, companies should suspend or discontinue engagement with the supplier for a minimum of three months. </v>
      </c>
      <c r="C83" s="27" t="str">
        <f>'2. Alignment Assessment'!G84</f>
        <v>Fully Aligned</v>
      </c>
      <c r="D83" s="13">
        <f t="shared" si="3"/>
        <v>2</v>
      </c>
      <c r="E83" s="25" t="str">
        <f>'2. Alignment Assessment'!H84</f>
        <v>Fully Aligned</v>
      </c>
      <c r="F83" s="13">
        <f t="shared" si="4"/>
        <v>2</v>
      </c>
      <c r="G83" s="13" t="str">
        <f>'2. Alignment Assessment'!I84</f>
        <v>Fully Aligned</v>
      </c>
      <c r="H83" s="26">
        <f t="shared" si="5"/>
        <v>2</v>
      </c>
      <c r="L83" s="69"/>
      <c r="M83" s="93"/>
      <c r="N83" s="76" t="s">
        <v>266</v>
      </c>
      <c r="O83" s="70">
        <f>O82/K78</f>
        <v>0.69444444444444442</v>
      </c>
    </row>
    <row r="84" spans="1:15" x14ac:dyDescent="0.25">
      <c r="A84" s="11" t="str">
        <f>'2. Alignment Assessment'!B85</f>
        <v>B.55</v>
      </c>
      <c r="B84" s="290" t="str">
        <f>'2. Alignment Assessment'!C85</f>
        <v xml:space="preserve">Build and/or exercise leverage over the actors in the supply chain who can most effectively and most directly prevent and mitigate the risks of adverse impacts. </v>
      </c>
      <c r="C84" s="27" t="str">
        <f>'2. Alignment Assessment'!G85</f>
        <v>Fully Aligned</v>
      </c>
      <c r="D84" s="13">
        <f t="shared" si="3"/>
        <v>2</v>
      </c>
      <c r="E84" s="25" t="str">
        <f>'2. Alignment Assessment'!H85</f>
        <v>Fully Aligned</v>
      </c>
      <c r="F84" s="13">
        <f t="shared" si="4"/>
        <v>2</v>
      </c>
      <c r="G84" s="13" t="str">
        <f>'2. Alignment Assessment'!I85</f>
        <v>Fully Aligned</v>
      </c>
      <c r="H84" s="26">
        <f t="shared" si="5"/>
        <v>2</v>
      </c>
    </row>
    <row r="85" spans="1:15" x14ac:dyDescent="0.25">
      <c r="A85" s="11" t="str">
        <f>'2. Alignment Assessment'!B86</f>
        <v>B.56</v>
      </c>
      <c r="B85" s="290" t="str">
        <f>'2. Alignment Assessment'!C86</f>
        <v>Consult with suppliers and affected stakeholders to agree on the strategy for measurable risk mitigation in the risk management plan.</v>
      </c>
      <c r="C85" s="27" t="str">
        <f>'2. Alignment Assessment'!G86</f>
        <v>Fully Aligned</v>
      </c>
      <c r="D85" s="13">
        <f t="shared" si="3"/>
        <v>2</v>
      </c>
      <c r="E85" s="25" t="str">
        <f>'2. Alignment Assessment'!H86</f>
        <v>Fully Aligned</v>
      </c>
      <c r="F85" s="13">
        <f t="shared" si="4"/>
        <v>2</v>
      </c>
      <c r="G85" s="13" t="str">
        <f>'2. Alignment Assessment'!I86</f>
        <v>Fully Aligned</v>
      </c>
      <c r="H85" s="26">
        <f t="shared" si="5"/>
        <v>2</v>
      </c>
    </row>
    <row r="86" spans="1:15" x14ac:dyDescent="0.25">
      <c r="A86" s="11" t="str">
        <f>'2. Alignment Assessment'!B87</f>
        <v>B.57</v>
      </c>
      <c r="B86" s="290" t="str">
        <f>'2. Alignment Assessment'!C87</f>
        <v>For upstream companies: Publish the supply chain risk assessment and the supply chain management plan, with due regard to business confidentiality and other competitive concerns, and make them available to external stakeholders as set out in the relevant Supplement.</v>
      </c>
      <c r="C86" s="27" t="str">
        <f>'2. Alignment Assessment'!G87</f>
        <v>Fully Aligned</v>
      </c>
      <c r="D86" s="13">
        <f t="shared" si="3"/>
        <v>2</v>
      </c>
      <c r="E86" s="25" t="str">
        <f>'2. Alignment Assessment'!H87</f>
        <v>Fully Aligned</v>
      </c>
      <c r="F86" s="13">
        <f t="shared" si="4"/>
        <v>2</v>
      </c>
      <c r="G86" s="13" t="str">
        <f>'2. Alignment Assessment'!I87</f>
        <v>Fully Aligned</v>
      </c>
      <c r="H86" s="26">
        <f t="shared" si="5"/>
        <v>2</v>
      </c>
    </row>
    <row r="87" spans="1:15" x14ac:dyDescent="0.25">
      <c r="A87" s="11" t="str">
        <f>'2. Alignment Assessment'!B88</f>
        <v>B.58</v>
      </c>
      <c r="B87" s="290" t="str">
        <f>'2. Alignment Assessment'!C88</f>
        <v>For upstream companies: Gold producers with red flagged operations and other upstream companies sourcing ASM gold should assist and enable legitimate ASM producers to build supply chains consistent with the Guidance.</v>
      </c>
      <c r="C87" s="27" t="str">
        <f>'2. Alignment Assessment'!G88</f>
        <v>N/A</v>
      </c>
      <c r="D87" s="13" t="str">
        <f t="shared" si="3"/>
        <v/>
      </c>
      <c r="E87" s="25" t="str">
        <f>'2. Alignment Assessment'!H88</f>
        <v>N/A</v>
      </c>
      <c r="F87" s="13" t="str">
        <f t="shared" si="4"/>
        <v/>
      </c>
      <c r="G87" s="13" t="str">
        <f>'2. Alignment Assessment'!I88</f>
        <v>N/A</v>
      </c>
      <c r="H87" s="26" t="str">
        <f t="shared" si="5"/>
        <v/>
      </c>
    </row>
    <row r="88" spans="1:15" x14ac:dyDescent="0.25">
      <c r="A88" s="11" t="str">
        <f>'2. Alignment Assessment'!B89</f>
        <v>B.59</v>
      </c>
      <c r="B88" s="290" t="str">
        <f>'2. Alignment Assessment'!C89</f>
        <v>Implement the risk management plan, monitor risk mitigation and report performance to designated senior management, and consider suspending or discontinuing trade with a supplier after failed attempts at mitigation.</v>
      </c>
      <c r="C88" s="27" t="str">
        <f>'2. Alignment Assessment'!G89</f>
        <v>Fully Aligned</v>
      </c>
      <c r="D88" s="13">
        <f t="shared" si="3"/>
        <v>2</v>
      </c>
      <c r="E88" s="25" t="str">
        <f>'2. Alignment Assessment'!H89</f>
        <v>Fully Aligned</v>
      </c>
      <c r="F88" s="13">
        <f t="shared" si="4"/>
        <v>2</v>
      </c>
      <c r="G88" s="13" t="str">
        <f>'2. Alignment Assessment'!I89</f>
        <v>Fully Aligned</v>
      </c>
      <c r="H88" s="26">
        <f t="shared" si="5"/>
        <v>2</v>
      </c>
    </row>
    <row r="89" spans="1:15" x14ac:dyDescent="0.25">
      <c r="A89" s="11" t="str">
        <f>'2. Alignment Assessment'!B90</f>
        <v>B.60</v>
      </c>
      <c r="B89" s="290" t="str">
        <f>'2. Alignment Assessment'!C90</f>
        <v xml:space="preserve">For upstream companies: Implement, monitor and track performance of risk mitigation in cooperation/consultation with local and central authorities and other relevant stakeholders. Consider establishing or supporting community-based networks to monitor risk mitigation. </v>
      </c>
      <c r="C89" s="27" t="str">
        <f>'2. Alignment Assessment'!G90</f>
        <v>Fully Aligned</v>
      </c>
      <c r="D89" s="13">
        <f t="shared" si="3"/>
        <v>2</v>
      </c>
      <c r="E89" s="25" t="str">
        <f>'2. Alignment Assessment'!H90</f>
        <v>Fully Aligned</v>
      </c>
      <c r="F89" s="13">
        <f t="shared" si="4"/>
        <v>2</v>
      </c>
      <c r="G89" s="13" t="str">
        <f>'2. Alignment Assessment'!I90</f>
        <v>Fully Aligned</v>
      </c>
      <c r="H89" s="26">
        <f t="shared" si="5"/>
        <v>2</v>
      </c>
    </row>
    <row r="90" spans="1:15" x14ac:dyDescent="0.25">
      <c r="A90" s="11" t="str">
        <f>'2. Alignment Assessment'!B91</f>
        <v>B.61</v>
      </c>
      <c r="B90" s="290" t="str">
        <f>'2. Alignment Assessment'!C91</f>
        <v xml:space="preserve">Maintain ongoing risk monitoring, evaluate the effectiveness of risk mitigation efforts and undertake additional fact and risk assessments as required, for example following changes to the supply chain. </v>
      </c>
      <c r="C90" s="27" t="str">
        <f>'2. Alignment Assessment'!G91</f>
        <v>Fully Aligned</v>
      </c>
      <c r="D90" s="13">
        <f t="shared" si="3"/>
        <v>2</v>
      </c>
      <c r="E90" s="25" t="str">
        <f>'2. Alignment Assessment'!H91</f>
        <v>Fully Aligned</v>
      </c>
      <c r="F90" s="13">
        <f t="shared" si="4"/>
        <v>2</v>
      </c>
      <c r="G90" s="13" t="str">
        <f>'2. Alignment Assessment'!I91</f>
        <v>Fully Aligned</v>
      </c>
      <c r="H90" s="26">
        <f t="shared" si="5"/>
        <v>2</v>
      </c>
    </row>
    <row r="91" spans="1:15" x14ac:dyDescent="0.25">
      <c r="A91" s="243"/>
      <c r="B91" s="243" t="str">
        <f>'2. Alignment Assessment'!C92</f>
        <v>Step 4: Carry out independent third party audit of supply chain due diligence at identified points in the supply chain</v>
      </c>
      <c r="C91" s="243"/>
      <c r="D91" s="243"/>
      <c r="E91" s="243"/>
      <c r="F91" s="243"/>
      <c r="G91" s="243"/>
      <c r="H91" s="243"/>
    </row>
    <row r="92" spans="1:15" x14ac:dyDescent="0.25">
      <c r="A92" s="291"/>
      <c r="B92" s="291" t="str">
        <f>'2. Alignment Assessment'!C93</f>
        <v>Requirements set by Programmes for those companies subject to audit under the Programme:</v>
      </c>
      <c r="C92" s="291"/>
      <c r="D92" s="291"/>
      <c r="E92" s="291"/>
      <c r="F92" s="291"/>
      <c r="G92" s="291"/>
      <c r="H92" s="291"/>
    </row>
    <row r="93" spans="1:15" x14ac:dyDescent="0.25">
      <c r="A93" s="11" t="str">
        <f>'2. Alignment Assessment'!B94</f>
        <v>B.62</v>
      </c>
      <c r="B93" s="292" t="str">
        <f>'2. Alignment Assessment'!C94</f>
        <v>Carry out independent third-party audit of supply chain due diligence at identified points in the supply chain.</v>
      </c>
      <c r="C93" s="27" t="str">
        <f>'2. Alignment Assessment'!G94</f>
        <v>N/A</v>
      </c>
      <c r="D93" s="13" t="str">
        <f t="shared" si="3"/>
        <v/>
      </c>
      <c r="E93" s="25" t="str">
        <f>'2. Alignment Assessment'!H94</f>
        <v>N/A</v>
      </c>
      <c r="F93" s="13" t="str">
        <f t="shared" si="4"/>
        <v/>
      </c>
      <c r="G93" s="13" t="str">
        <f>'2. Alignment Assessment'!I94</f>
        <v>N/A</v>
      </c>
      <c r="H93" s="26" t="str">
        <f t="shared" si="5"/>
        <v/>
      </c>
    </row>
    <row r="94" spans="1:15" x14ac:dyDescent="0.25">
      <c r="A94" s="11" t="str">
        <f>'2. Alignment Assessment'!B95</f>
        <v>B.63</v>
      </c>
      <c r="B94" s="290" t="str">
        <f>'2. Alignment Assessment'!C95</f>
        <v xml:space="preserve">Facilitate auditor access to company sites, documentation, records and, as appropriate, access to suppliers and other relevant stakeholders, such as on-the-ground assessment teams. </v>
      </c>
      <c r="C94" s="27" t="str">
        <f>'2. Alignment Assessment'!G95</f>
        <v>N/A</v>
      </c>
      <c r="D94" s="13" t="str">
        <f t="shared" si="3"/>
        <v/>
      </c>
      <c r="E94" s="25" t="str">
        <f>'2. Alignment Assessment'!H95</f>
        <v>N/A</v>
      </c>
      <c r="F94" s="13" t="str">
        <f t="shared" si="4"/>
        <v/>
      </c>
      <c r="G94" s="13" t="str">
        <f>'2. Alignment Assessment'!I95</f>
        <v>N/A</v>
      </c>
      <c r="H94" s="26" t="str">
        <f t="shared" si="5"/>
        <v/>
      </c>
    </row>
    <row r="95" spans="1:15" x14ac:dyDescent="0.25">
      <c r="A95" s="291"/>
      <c r="B95" s="291" t="str">
        <f>'2. Alignment Assessment'!C96</f>
        <v>Requirements that Programmes set for auditors</v>
      </c>
      <c r="C95" s="291"/>
      <c r="D95" s="291"/>
      <c r="E95" s="291"/>
      <c r="F95" s="291"/>
      <c r="G95" s="291"/>
      <c r="H95" s="291"/>
    </row>
    <row r="96" spans="1:15" x14ac:dyDescent="0.25">
      <c r="A96" s="11" t="str">
        <f>'2. Alignment Assessment'!B97</f>
        <v>B.64</v>
      </c>
      <c r="B96" s="290" t="str">
        <f>'2. Alignment Assessment'!C97</f>
        <v>Audit scope covers all of the smelter/refiner's business activities and management processes related to mineral supply chain due diligence.</v>
      </c>
      <c r="C96" s="27" t="str">
        <f>'2. Alignment Assessment'!G97</f>
        <v>N/A</v>
      </c>
      <c r="D96" s="13" t="str">
        <f t="shared" si="3"/>
        <v/>
      </c>
      <c r="E96" s="25" t="str">
        <f>'2. Alignment Assessment'!H97</f>
        <v>N/A</v>
      </c>
      <c r="F96" s="13" t="str">
        <f t="shared" si="4"/>
        <v/>
      </c>
      <c r="G96" s="13" t="str">
        <f>'2. Alignment Assessment'!I97</f>
        <v>N/A</v>
      </c>
      <c r="H96" s="26" t="str">
        <f t="shared" si="5"/>
        <v/>
      </c>
    </row>
    <row r="97" spans="1:8" x14ac:dyDescent="0.25">
      <c r="A97" s="11" t="str">
        <f>'2. Alignment Assessment'!B98</f>
        <v>B.65</v>
      </c>
      <c r="B97" s="290" t="str">
        <f>'2. Alignment Assessment'!C98</f>
        <v>The audit criteria assess the conformity of the smelter/refiner's due diligence practices against the requirements of a standard based on the Guidance.</v>
      </c>
      <c r="C97" s="27" t="str">
        <f>'2. Alignment Assessment'!G98</f>
        <v>N/A</v>
      </c>
      <c r="D97" s="13" t="str">
        <f t="shared" si="3"/>
        <v/>
      </c>
      <c r="E97" s="25" t="str">
        <f>'2. Alignment Assessment'!H98</f>
        <v>N/A</v>
      </c>
      <c r="F97" s="13" t="str">
        <f t="shared" si="4"/>
        <v/>
      </c>
      <c r="G97" s="13" t="str">
        <f>'2. Alignment Assessment'!I98</f>
        <v>N/A</v>
      </c>
      <c r="H97" s="26" t="str">
        <f t="shared" si="5"/>
        <v/>
      </c>
    </row>
    <row r="98" spans="1:8" x14ac:dyDescent="0.25">
      <c r="A98" s="11" t="str">
        <f>'2. Alignment Assessment'!B99</f>
        <v>B.66</v>
      </c>
      <c r="B98" s="290" t="str">
        <f>'2. Alignment Assessment'!C99</f>
        <v>Auditors are required to be independent of the smelter/refiner and its supply chain, both with respect to business or financial relationships and with any services provided to the auditee company or its supply chain relating to due diligence practices.</v>
      </c>
      <c r="C98" s="27" t="str">
        <f>'2. Alignment Assessment'!G99</f>
        <v>N/A</v>
      </c>
      <c r="D98" s="13" t="str">
        <f t="shared" si="3"/>
        <v/>
      </c>
      <c r="E98" s="25" t="str">
        <f>'2. Alignment Assessment'!H99</f>
        <v>N/A</v>
      </c>
      <c r="F98" s="13" t="str">
        <f t="shared" si="4"/>
        <v/>
      </c>
      <c r="G98" s="13" t="str">
        <f>'2. Alignment Assessment'!I99</f>
        <v>N/A</v>
      </c>
      <c r="H98" s="26" t="str">
        <f t="shared" si="5"/>
        <v/>
      </c>
    </row>
    <row r="99" spans="1:8" x14ac:dyDescent="0.25">
      <c r="A99" s="11" t="str">
        <f>'2. Alignment Assessment'!B100</f>
        <v>B.67</v>
      </c>
      <c r="B99" s="290" t="str">
        <f>'2. Alignment Assessment'!C100</f>
        <v xml:space="preserve">Auditors should be technically competent with appropriate mineral supply chain knowledge, as described in the Supplements. </v>
      </c>
      <c r="C99" s="27" t="str">
        <f>'2. Alignment Assessment'!G100</f>
        <v>N/A</v>
      </c>
      <c r="D99" s="13" t="str">
        <f t="shared" si="3"/>
        <v/>
      </c>
      <c r="E99" s="25" t="str">
        <f>'2. Alignment Assessment'!H100</f>
        <v>N/A</v>
      </c>
      <c r="F99" s="13" t="str">
        <f t="shared" si="4"/>
        <v/>
      </c>
      <c r="G99" s="13" t="str">
        <f>'2. Alignment Assessment'!I100</f>
        <v>N/A</v>
      </c>
      <c r="H99" s="26" t="str">
        <f t="shared" si="5"/>
        <v/>
      </c>
    </row>
    <row r="100" spans="1:8" x14ac:dyDescent="0.25">
      <c r="A100" s="11" t="str">
        <f>'2. Alignment Assessment'!B101</f>
        <v>B.68</v>
      </c>
      <c r="B100" s="290" t="str">
        <f>'2. Alignment Assessment'!C101</f>
        <v>Audit activities should include audit preparation, document review, in-site investigations, risk-based sampling of due diligence records and data, and audit conclusions, as described in the Guidance.</v>
      </c>
      <c r="C100" s="27" t="str">
        <f>'2. Alignment Assessment'!G101</f>
        <v>N/A</v>
      </c>
      <c r="D100" s="13" t="str">
        <f t="shared" si="3"/>
        <v/>
      </c>
      <c r="E100" s="25" t="str">
        <f>'2. Alignment Assessment'!H101</f>
        <v>N/A</v>
      </c>
      <c r="F100" s="13" t="str">
        <f t="shared" si="4"/>
        <v/>
      </c>
      <c r="G100" s="13" t="str">
        <f>'2. Alignment Assessment'!I101</f>
        <v>N/A</v>
      </c>
      <c r="H100" s="26" t="str">
        <f t="shared" si="5"/>
        <v/>
      </c>
    </row>
    <row r="101" spans="1:8" x14ac:dyDescent="0.25">
      <c r="A101" s="243"/>
      <c r="B101" s="243" t="str">
        <f>'2. Alignment Assessment'!C102</f>
        <v>Step 5: Report on supply chain due diligence</v>
      </c>
      <c r="C101" s="243"/>
      <c r="D101" s="243"/>
      <c r="E101" s="243"/>
      <c r="F101" s="243"/>
      <c r="G101" s="243"/>
      <c r="H101" s="243"/>
    </row>
    <row r="102" spans="1:8" x14ac:dyDescent="0.25">
      <c r="A102" s="291"/>
      <c r="B102" s="291" t="str">
        <f>'2. Alignment Assessment'!C103</f>
        <v>Requirements set by Programmes for those companies subject to audit under the Programme:</v>
      </c>
      <c r="C102" s="291"/>
      <c r="D102" s="291"/>
      <c r="E102" s="291"/>
      <c r="F102" s="291"/>
      <c r="G102" s="291"/>
      <c r="H102" s="291"/>
    </row>
    <row r="103" spans="1:8" x14ac:dyDescent="0.25">
      <c r="A103" s="11" t="str">
        <f>'2. Alignment Assessment'!B104</f>
        <v>B.69</v>
      </c>
      <c r="B103" s="290" t="str">
        <f>'2. Alignment Assessment'!C104</f>
        <v>Annually report, or integrate into annual sustainability or corporate responsibility reports, information on supply chain due diligence.</v>
      </c>
      <c r="C103" s="27" t="str">
        <f>'2. Alignment Assessment'!G104</f>
        <v>Fully Aligned</v>
      </c>
      <c r="D103" s="13">
        <f t="shared" si="3"/>
        <v>2</v>
      </c>
      <c r="E103" s="25" t="str">
        <f>'2. Alignment Assessment'!H104</f>
        <v>Fully Aligned</v>
      </c>
      <c r="F103" s="13">
        <f t="shared" si="4"/>
        <v>2</v>
      </c>
      <c r="G103" s="13" t="str">
        <f>'2. Alignment Assessment'!I104</f>
        <v>Fully Aligned</v>
      </c>
      <c r="H103" s="26">
        <f t="shared" si="5"/>
        <v>2</v>
      </c>
    </row>
    <row r="104" spans="1:8" x14ac:dyDescent="0.25">
      <c r="A104" s="11" t="str">
        <f>'2. Alignment Assessment'!B105</f>
        <v>B.70</v>
      </c>
      <c r="B104" s="293" t="str">
        <f>'2. Alignment Assessment'!C105</f>
        <v>For all upstream companies (including smelters/refiners): The report should describe the company's management systems, the methodology and results of the risk assessment and the steps taken to manage risks, consistent with the specific content described in the Guidance. The report should be published.</v>
      </c>
      <c r="C104" s="27" t="str">
        <f>'2. Alignment Assessment'!G105</f>
        <v>Fully Aligned</v>
      </c>
      <c r="D104" s="13">
        <f t="shared" si="3"/>
        <v>2</v>
      </c>
      <c r="E104" s="25" t="str">
        <f>'2. Alignment Assessment'!H105</f>
        <v>Fully Aligned</v>
      </c>
      <c r="F104" s="13">
        <f t="shared" si="4"/>
        <v>2</v>
      </c>
      <c r="G104" s="13" t="str">
        <f>'2. Alignment Assessment'!I105</f>
        <v>Fully Aligned</v>
      </c>
      <c r="H104" s="26">
        <f t="shared" si="5"/>
        <v>2</v>
      </c>
    </row>
    <row r="105" spans="1:8" x14ac:dyDescent="0.25">
      <c r="A105" s="11" t="str">
        <f>'2. Alignment Assessment'!B106</f>
        <v>B.71</v>
      </c>
      <c r="B105" s="293" t="str">
        <f>'2. Alignment Assessment'!C106</f>
        <v>For smelters/refiners: The audit reports should be published.</v>
      </c>
      <c r="C105" s="27" t="str">
        <f>'2. Alignment Assessment'!G106</f>
        <v>N/A</v>
      </c>
      <c r="D105" s="13" t="str">
        <f t="shared" si="3"/>
        <v/>
      </c>
      <c r="E105" s="25" t="str">
        <f>'2. Alignment Assessment'!H106</f>
        <v>N/A</v>
      </c>
      <c r="F105" s="13" t="str">
        <f t="shared" si="4"/>
        <v/>
      </c>
      <c r="G105" s="13" t="str">
        <f>'2. Alignment Assessment'!I106</f>
        <v>N/A</v>
      </c>
      <c r="H105" s="26" t="str">
        <f t="shared" si="5"/>
        <v/>
      </c>
    </row>
    <row r="106" spans="1:8" x14ac:dyDescent="0.25">
      <c r="A106" s="11" t="str">
        <f>'2. Alignment Assessment'!B107</f>
        <v>B.72</v>
      </c>
      <c r="B106" s="293" t="str">
        <f>'2. Alignment Assessment'!C107</f>
        <v>For gold refiners: In addition to reporting on management systems, risk assessment and risk management as defined in the Supplement, refiners should publish the summary audit reports including details of audit dates, activities, methodology and conclusions (either directly or through cooperation with an Industry Programme or Institutionalised Mechanism).</v>
      </c>
      <c r="C106" s="27" t="str">
        <f>'2. Alignment Assessment'!G107</f>
        <v>N/A</v>
      </c>
      <c r="D106" s="13" t="str">
        <f t="shared" si="3"/>
        <v/>
      </c>
      <c r="E106" s="25" t="str">
        <f>'2. Alignment Assessment'!H107</f>
        <v>N/A</v>
      </c>
      <c r="F106" s="13" t="str">
        <f t="shared" si="4"/>
        <v/>
      </c>
      <c r="G106" s="13" t="str">
        <f>'2. Alignment Assessment'!I107</f>
        <v>N/A</v>
      </c>
      <c r="H106" s="26" t="str">
        <f t="shared" si="5"/>
        <v/>
      </c>
    </row>
    <row r="107" spans="1:8" x14ac:dyDescent="0.25">
      <c r="A107" s="11" t="str">
        <f>'2. Alignment Assessment'!B108</f>
        <v>B.73</v>
      </c>
      <c r="B107" s="296" t="str">
        <f>'2. Alignment Assessment'!C108</f>
        <v>For downstream companies: The report should describe the company's management systems, the methodology and results of the risk assessment and the steps taken to manage risks, consistent with the specific content described in the Supplement.</v>
      </c>
      <c r="C107" s="27" t="str">
        <f>'2. Alignment Assessment'!G108</f>
        <v>N/A</v>
      </c>
      <c r="D107" s="13" t="str">
        <f t="shared" si="3"/>
        <v/>
      </c>
      <c r="E107" s="25" t="str">
        <f>'2. Alignment Assessment'!H108</f>
        <v>N/A</v>
      </c>
      <c r="F107" s="13" t="str">
        <f t="shared" si="4"/>
        <v/>
      </c>
      <c r="G107" s="13" t="str">
        <f>'2. Alignment Assessment'!I108</f>
        <v>N/A</v>
      </c>
      <c r="H107" s="26" t="str">
        <f t="shared" si="5"/>
        <v/>
      </c>
    </row>
    <row r="108" spans="1:8" x14ac:dyDescent="0.25">
      <c r="A108" s="297" t="str">
        <f>'2. Alignment Assessment'!B109</f>
        <v>C</v>
      </c>
      <c r="B108" s="297" t="str">
        <f>'2. Alignment Assessment'!C109</f>
        <v>Specific responsibilities of Programmes</v>
      </c>
      <c r="C108" s="297"/>
      <c r="D108" s="297"/>
      <c r="E108" s="297"/>
      <c r="F108" s="297"/>
      <c r="G108" s="297"/>
      <c r="H108" s="297"/>
    </row>
    <row r="109" spans="1:8" x14ac:dyDescent="0.25">
      <c r="A109" s="281"/>
      <c r="B109" s="281" t="str">
        <f>'2. Alignment Assessment'!C110</f>
        <v>Step 1: Establish strong company management systems</v>
      </c>
      <c r="C109" s="281"/>
      <c r="D109" s="281"/>
      <c r="E109" s="281"/>
      <c r="F109" s="281"/>
      <c r="G109" s="281"/>
      <c r="H109" s="281"/>
    </row>
    <row r="110" spans="1:8" x14ac:dyDescent="0.25">
      <c r="A110" s="11" t="str">
        <f>'2. Alignment Assessment'!B111</f>
        <v>C.1</v>
      </c>
      <c r="B110" s="290" t="str">
        <f>'2. Alignment Assessment'!C111</f>
        <v>Undertake due diligence on the ownership (including beneficial ownership) and corporate structure of refiners/smelters seeking accreditation/certification or membership status under the Programme.</v>
      </c>
      <c r="C110" s="27" t="str">
        <f>'2. Alignment Assessment'!G111</f>
        <v>Partially Aligned</v>
      </c>
      <c r="D110" s="13">
        <f t="shared" si="3"/>
        <v>1</v>
      </c>
      <c r="E110" s="25" t="str">
        <f>'2. Alignment Assessment'!H111</f>
        <v>Fully Aligned</v>
      </c>
      <c r="F110" s="13">
        <f t="shared" si="4"/>
        <v>2</v>
      </c>
      <c r="G110" s="13" t="str">
        <f>'2. Alignment Assessment'!I111</f>
        <v>Partially Aligned</v>
      </c>
      <c r="H110" s="26">
        <f t="shared" si="5"/>
        <v>1</v>
      </c>
    </row>
    <row r="111" spans="1:8" x14ac:dyDescent="0.25">
      <c r="A111" s="11" t="str">
        <f>'2. Alignment Assessment'!B112</f>
        <v>C.2</v>
      </c>
      <c r="B111" s="290" t="str">
        <f>'2. Alignment Assessment'!C112</f>
        <v>Provide training to companies and/or their suppliers on due diligence management systems and processes.</v>
      </c>
      <c r="C111" s="27" t="str">
        <f>'2. Alignment Assessment'!G112</f>
        <v>Fully Aligned</v>
      </c>
      <c r="D111" s="13">
        <f t="shared" si="3"/>
        <v>2</v>
      </c>
      <c r="E111" s="25" t="str">
        <f>'2. Alignment Assessment'!H112</f>
        <v>Fully Aligned</v>
      </c>
      <c r="F111" s="13">
        <f t="shared" si="4"/>
        <v>2</v>
      </c>
      <c r="G111" s="13" t="str">
        <f>'2. Alignment Assessment'!I112</f>
        <v>Fully Aligned</v>
      </c>
      <c r="H111" s="26">
        <f t="shared" si="5"/>
        <v>2</v>
      </c>
    </row>
    <row r="112" spans="1:8" x14ac:dyDescent="0.25">
      <c r="A112" s="11" t="str">
        <f>'2. Alignment Assessment'!B113</f>
        <v>C.3</v>
      </c>
      <c r="B112" s="290" t="str">
        <f>'2. Alignment Assessment'!C113</f>
        <v>Programmes that provide support for downstream companies should collect and process information from suppliers, including smelters/refiners, on due diligence in the supply chains of minerals from conflict-affected or high risk areas.</v>
      </c>
      <c r="C112" s="27" t="str">
        <f>'2. Alignment Assessment'!G113</f>
        <v>N/A</v>
      </c>
      <c r="D112" s="13" t="str">
        <f t="shared" si="3"/>
        <v/>
      </c>
      <c r="E112" s="25" t="str">
        <f>'2. Alignment Assessment'!H113</f>
        <v>N/A</v>
      </c>
      <c r="F112" s="13" t="str">
        <f t="shared" si="4"/>
        <v/>
      </c>
      <c r="G112" s="13" t="str">
        <f>'2. Alignment Assessment'!I113</f>
        <v>N/A</v>
      </c>
      <c r="H112" s="26" t="str">
        <f t="shared" si="5"/>
        <v/>
      </c>
    </row>
    <row r="113" spans="1:8" x14ac:dyDescent="0.25">
      <c r="A113" s="11" t="str">
        <f>'2. Alignment Assessment'!B114</f>
        <v>C.4</v>
      </c>
      <c r="B113" s="293" t="str">
        <f>'2. Alignment Assessment'!C114</f>
        <v>Provide or facilitate access to a grievance mechanism that allows any impacted stakeholder to voice concerns relating to the extraction and supply chain activities of the relevant mineral(s) covered by the Programme.</v>
      </c>
      <c r="C113" s="27" t="str">
        <f>'2. Alignment Assessment'!G114</f>
        <v>Fully Aligned</v>
      </c>
      <c r="D113" s="13">
        <f t="shared" si="3"/>
        <v>2</v>
      </c>
      <c r="E113" s="25" t="str">
        <f>'2. Alignment Assessment'!H114</f>
        <v>Fully Aligned</v>
      </c>
      <c r="F113" s="13">
        <f t="shared" si="4"/>
        <v>2</v>
      </c>
      <c r="G113" s="13" t="str">
        <f>'2. Alignment Assessment'!I114</f>
        <v>Fully Aligned</v>
      </c>
      <c r="H113" s="26">
        <f t="shared" si="5"/>
        <v>2</v>
      </c>
    </row>
    <row r="114" spans="1:8" x14ac:dyDescent="0.25">
      <c r="A114" s="243"/>
      <c r="B114" s="243" t="str">
        <f>'2. Alignment Assessment'!C115</f>
        <v>Step 2: Identify and assess risks in the supply chain</v>
      </c>
      <c r="C114" s="243"/>
      <c r="D114" s="243"/>
      <c r="E114" s="243"/>
      <c r="F114" s="243"/>
      <c r="G114" s="243"/>
      <c r="H114" s="243"/>
    </row>
    <row r="115" spans="1:8" x14ac:dyDescent="0.25">
      <c r="A115" s="11" t="str">
        <f>'2. Alignment Assessment'!B116</f>
        <v>C.5</v>
      </c>
      <c r="B115" s="290" t="str">
        <f>'2. Alignment Assessment'!C116</f>
        <v>Support companies sourcing minerals from red flagged operations in establishing on-the-ground assessment teams with appropriate capabilities and access rights as set out in the Guidance.</v>
      </c>
      <c r="C115" s="27" t="str">
        <f>'2. Alignment Assessment'!G116</f>
        <v>Fully Aligned</v>
      </c>
      <c r="D115" s="13">
        <f t="shared" si="3"/>
        <v>2</v>
      </c>
      <c r="E115" s="25" t="str">
        <f>'2. Alignment Assessment'!H116</f>
        <v>Fully Aligned</v>
      </c>
      <c r="F115" s="13">
        <f t="shared" si="4"/>
        <v>2</v>
      </c>
      <c r="G115" s="13" t="str">
        <f>'2. Alignment Assessment'!I116</f>
        <v>Fully Aligned</v>
      </c>
      <c r="H115" s="26">
        <f t="shared" si="5"/>
        <v>2</v>
      </c>
    </row>
    <row r="116" spans="1:8" x14ac:dyDescent="0.25">
      <c r="A116" s="243"/>
      <c r="B116" s="243" t="str">
        <f>'2. Alignment Assessment'!C117</f>
        <v>Step 3: Design and implement a strategy to respond to identified risks</v>
      </c>
      <c r="C116" s="243"/>
      <c r="D116" s="243"/>
      <c r="E116" s="243"/>
      <c r="F116" s="243"/>
      <c r="G116" s="243"/>
      <c r="H116" s="243"/>
    </row>
    <row r="117" spans="1:8" x14ac:dyDescent="0.25">
      <c r="A117" s="11" t="str">
        <f>'2. Alignment Assessment'!B118</f>
        <v>C.6</v>
      </c>
      <c r="B117" s="290" t="str">
        <f>'2. Alignment Assessment'!C118</f>
        <v>Demonstrate an understanding, gained through some form of impact analysis or qualitative or quantitative evaluation, of the social and economic impacts that the Programme's requirements may have on developing countries and the Programme's relevance to or linkages with other existing internationally recognised standards.</v>
      </c>
      <c r="C117" s="27" t="str">
        <f>'2. Alignment Assessment'!G118</f>
        <v>N/A</v>
      </c>
      <c r="D117" s="13" t="str">
        <f t="shared" si="3"/>
        <v/>
      </c>
      <c r="E117" s="25" t="str">
        <f>'2. Alignment Assessment'!H118</f>
        <v>N/A</v>
      </c>
      <c r="F117" s="13" t="str">
        <f t="shared" si="4"/>
        <v/>
      </c>
      <c r="G117" s="13" t="str">
        <f>'2. Alignment Assessment'!I118</f>
        <v>N/A</v>
      </c>
      <c r="H117" s="26" t="str">
        <f t="shared" si="5"/>
        <v/>
      </c>
    </row>
    <row r="118" spans="1:8" x14ac:dyDescent="0.25">
      <c r="A118" s="243"/>
      <c r="B118" s="243" t="str">
        <f>'2. Alignment Assessment'!C119</f>
        <v>Step 4: Carry out independent third party audit of supply chain due diligence at identified points in the supply chain</v>
      </c>
      <c r="C118" s="243"/>
      <c r="D118" s="243"/>
      <c r="E118" s="243"/>
      <c r="F118" s="243"/>
      <c r="G118" s="243"/>
      <c r="H118" s="243"/>
    </row>
    <row r="119" spans="1:8" x14ac:dyDescent="0.25">
      <c r="A119" s="11" t="str">
        <f>'2. Alignment Assessment'!B120</f>
        <v>C.7</v>
      </c>
      <c r="B119" s="293" t="str">
        <f>'2. Alignment Assessment'!C120</f>
        <v>Draft Audit Standards in accordance with the recommendations of the Guidance.</v>
      </c>
      <c r="C119" s="27" t="str">
        <f>'2. Alignment Assessment'!G120</f>
        <v>N/A</v>
      </c>
      <c r="D119" s="13" t="str">
        <f t="shared" si="3"/>
        <v/>
      </c>
      <c r="E119" s="25" t="str">
        <f>'2. Alignment Assessment'!H120</f>
        <v>N/A</v>
      </c>
      <c r="F119" s="13" t="str">
        <f t="shared" si="4"/>
        <v/>
      </c>
      <c r="G119" s="13" t="str">
        <f>'2. Alignment Assessment'!I120</f>
        <v>N/A</v>
      </c>
      <c r="H119" s="26" t="str">
        <f t="shared" si="5"/>
        <v/>
      </c>
    </row>
    <row r="120" spans="1:8" x14ac:dyDescent="0.25">
      <c r="A120" s="11" t="str">
        <f>'2. Alignment Assessment'!B121</f>
        <v>C.8</v>
      </c>
      <c r="B120" s="293" t="str">
        <f>'2. Alignment Assessment'!C121</f>
        <v>Accredit the auditors who may perform audits under the Programme.</v>
      </c>
      <c r="C120" s="27" t="str">
        <f>'2. Alignment Assessment'!G121</f>
        <v>N/A</v>
      </c>
      <c r="D120" s="13" t="str">
        <f t="shared" si="3"/>
        <v/>
      </c>
      <c r="E120" s="25" t="str">
        <f>'2. Alignment Assessment'!H121</f>
        <v>N/A</v>
      </c>
      <c r="F120" s="13" t="str">
        <f t="shared" si="4"/>
        <v/>
      </c>
      <c r="G120" s="13" t="str">
        <f>'2. Alignment Assessment'!I121</f>
        <v>N/A</v>
      </c>
      <c r="H120" s="26" t="str">
        <f t="shared" si="5"/>
        <v/>
      </c>
    </row>
    <row r="121" spans="1:8" x14ac:dyDescent="0.25">
      <c r="A121" s="11" t="str">
        <f>'2. Alignment Assessment'!B122</f>
        <v>C.9</v>
      </c>
      <c r="B121" s="290" t="str">
        <f>'2. Alignment Assessment'!C122</f>
        <v>Oversee, periodically review and monitor the ability of auditors to carry out audits in conformity with the Programme's requirements, based on the objectives, scope and criteria of the audit and judged against audit programme records.</v>
      </c>
      <c r="C121" s="27" t="str">
        <f>'2. Alignment Assessment'!G122</f>
        <v>N/A</v>
      </c>
      <c r="D121" s="13" t="str">
        <f t="shared" si="3"/>
        <v/>
      </c>
      <c r="E121" s="25" t="str">
        <f>'2. Alignment Assessment'!H122</f>
        <v>N/A</v>
      </c>
      <c r="F121" s="13" t="str">
        <f t="shared" si="4"/>
        <v/>
      </c>
      <c r="G121" s="13" t="str">
        <f>'2. Alignment Assessment'!I122</f>
        <v>N/A</v>
      </c>
      <c r="H121" s="26" t="str">
        <f t="shared" si="5"/>
        <v/>
      </c>
    </row>
    <row r="122" spans="1:8" x14ac:dyDescent="0.25">
      <c r="A122" s="11" t="str">
        <f>'2. Alignment Assessment'!B123</f>
        <v>C.10</v>
      </c>
      <c r="B122" s="290" t="str">
        <f>'2. Alignment Assessment'!C123</f>
        <v>Publish summary audit reports of smelters/refiners that include: (a) Smelter/refiner details, date of the audit and the audit period, (b) Audit activities and methodology and (c) Audit conclusions.</v>
      </c>
      <c r="C122" s="27" t="str">
        <f>'2. Alignment Assessment'!G123</f>
        <v>N/A</v>
      </c>
      <c r="D122" s="13" t="str">
        <f t="shared" si="3"/>
        <v/>
      </c>
      <c r="E122" s="25" t="str">
        <f>'2. Alignment Assessment'!H123</f>
        <v>N/A</v>
      </c>
      <c r="F122" s="13" t="str">
        <f t="shared" si="4"/>
        <v/>
      </c>
      <c r="G122" s="13" t="str">
        <f>'2. Alignment Assessment'!I123</f>
        <v>N/A</v>
      </c>
      <c r="H122" s="26" t="str">
        <f t="shared" si="5"/>
        <v/>
      </c>
    </row>
    <row r="123" spans="1:8" x14ac:dyDescent="0.25">
      <c r="G123" s="13"/>
    </row>
    <row r="128" spans="1:8" x14ac:dyDescent="0.25">
      <c r="A128" s="3" t="str">
        <f>'3. Programme governance review'!B4</f>
        <v>Implementation aspect</v>
      </c>
      <c r="B128" s="298"/>
      <c r="C128" s="33" t="str">
        <f>'3. Programme governance review'!D4</f>
        <v>Rating</v>
      </c>
      <c r="D128" s="50"/>
    </row>
    <row r="129" spans="1:4" x14ac:dyDescent="0.25">
      <c r="A129" s="4"/>
      <c r="B129" s="299" t="str">
        <f>'3. Programme governance review'!C5</f>
        <v>Stakeholder engagement</v>
      </c>
      <c r="C129" s="34"/>
      <c r="D129" s="51"/>
    </row>
    <row r="130" spans="1:4" x14ac:dyDescent="0.25">
      <c r="A130" s="5">
        <f>'3. Programme governance review'!B6</f>
        <v>1</v>
      </c>
      <c r="B130" s="37" t="str">
        <f>'3. Programme governance review'!C6</f>
        <v>The Programme involves/has involved external stakeholders (e.g. civil society, regulators) in the development and oversight of the due diligence, reporting and auditing requirements, including in risk mitigation efforts as set out in Step 3 of the Guidance.</v>
      </c>
      <c r="C130" s="44" t="str">
        <f>'3. Programme governance review'!D6</f>
        <v>Fully addressed</v>
      </c>
      <c r="D130" s="52">
        <f>_xlfn.IFS(C130="Fully addressed",2,C130="Improvement opportunity",1,C130="Not addressed",0)</f>
        <v>2</v>
      </c>
    </row>
    <row r="131" spans="1:4" x14ac:dyDescent="0.25">
      <c r="A131" s="5">
        <f>'3. Programme governance review'!B7</f>
        <v>2</v>
      </c>
      <c r="B131" s="37" t="str">
        <f>'3. Programme governance review'!C7</f>
        <v xml:space="preserve">The Programme regularly participates in relevant public forums (whether through media or events such as conferences) where it provides information about its responsible supply chain programme, including the risks it identifies in the supply chains of companies within the Programme and on mitigation strategies that are being effectively deployed to address these risks. </v>
      </c>
      <c r="C131" s="44" t="str">
        <f>'3. Programme governance review'!D7</f>
        <v>Fully addressed</v>
      </c>
      <c r="D131" s="52">
        <f t="shared" ref="D131:D172" si="6">_xlfn.IFS(C131="Fully addressed",2,C131="Improvement opportunity",1,C131="Not addressed",0)</f>
        <v>2</v>
      </c>
    </row>
    <row r="132" spans="1:4" x14ac:dyDescent="0.25">
      <c r="A132" s="5">
        <f>'3. Programme governance review'!B8</f>
        <v>3</v>
      </c>
      <c r="B132" s="37" t="str">
        <f>'3. Programme governance review'!C8</f>
        <v>The Programme has established a functioning and accessible grievance mechanism that enables stakeholders to raise concerns relating to the Programme itself (i.e. not just issues in companies' supply chains).</v>
      </c>
      <c r="C132" s="44" t="str">
        <f>'3. Programme governance review'!D8</f>
        <v>Fully addressed</v>
      </c>
      <c r="D132" s="52">
        <f t="shared" si="6"/>
        <v>2</v>
      </c>
    </row>
    <row r="133" spans="1:4" x14ac:dyDescent="0.25">
      <c r="A133" s="9"/>
      <c r="B133" s="38" t="str">
        <f>'3. Programme governance review'!C9</f>
        <v>Responsiveness</v>
      </c>
      <c r="C133" s="45"/>
      <c r="D133" s="53"/>
    </row>
    <row r="134" spans="1:4" x14ac:dyDescent="0.25">
      <c r="A134" s="5">
        <f>'3. Programme governance review'!B10</f>
        <v>4</v>
      </c>
      <c r="B134" s="37" t="str">
        <f>'3. Programme governance review'!C10</f>
        <v xml:space="preserve">The Programme has a mechanism for monitoring, tracking and sharing information - including between programmes, if appropriate - on incidents or emerging risks identified from company's risk assessments and other relevant sources that could create red flags for companies participating in the Programme. </v>
      </c>
      <c r="C134" s="44" t="str">
        <f>'3. Programme governance review'!D10</f>
        <v>Fully addressed</v>
      </c>
      <c r="D134" s="52">
        <f>_xlfn.IFS(C134="Fully addressed",2,C134="Improvement opportunity",1,C134="Not addressed",0)</f>
        <v>2</v>
      </c>
    </row>
    <row r="135" spans="1:4" x14ac:dyDescent="0.25">
      <c r="A135" s="5">
        <f>'3. Programme governance review'!B11</f>
        <v>5</v>
      </c>
      <c r="B135" s="37" t="str">
        <f>'3. Programme governance review'!C11</f>
        <v xml:space="preserve">The Programme has an effective process for communicating details of incidents or emerging risks to companies, auditors and other relevant stakeholders in a timely manner in order to support companies in performing their own supply chain due diligence activities. </v>
      </c>
      <c r="C135" s="44" t="str">
        <f>'3. Programme governance review'!D11</f>
        <v>Fully addressed</v>
      </c>
      <c r="D135" s="52">
        <f t="shared" si="6"/>
        <v>2</v>
      </c>
    </row>
    <row r="136" spans="1:4" x14ac:dyDescent="0.25">
      <c r="A136" s="5">
        <f>'3. Programme governance review'!B12</f>
        <v>6</v>
      </c>
      <c r="B136" s="37" t="str">
        <f>'3. Programme governance review'!C12</f>
        <v>The Programme has a process for regular review and, as necessary, updating of its guidance and requirements for companies and auditors.</v>
      </c>
      <c r="C136" s="44" t="str">
        <f>'3. Programme governance review'!D12</f>
        <v>Improvement opportunity</v>
      </c>
      <c r="D136" s="52">
        <f t="shared" si="6"/>
        <v>1</v>
      </c>
    </row>
    <row r="137" spans="1:4" x14ac:dyDescent="0.25">
      <c r="A137" s="5">
        <f>'3. Programme governance review'!B13</f>
        <v>7</v>
      </c>
      <c r="B137" s="37" t="str">
        <f>'3. Programme governance review'!C13</f>
        <v xml:space="preserve">The Programme has defined its expectations for the timeliness and completion of corrective actions or non-conformance findings that are identified through a company's audit against the Programme requirements. </v>
      </c>
      <c r="C137" s="44" t="str">
        <f>'3. Programme governance review'!D13</f>
        <v>Fully addressed</v>
      </c>
      <c r="D137" s="52">
        <f t="shared" si="6"/>
        <v>2</v>
      </c>
    </row>
    <row r="138" spans="1:4" x14ac:dyDescent="0.25">
      <c r="A138" s="5">
        <f>'3. Programme governance review'!B14</f>
        <v>8</v>
      </c>
      <c r="B138" s="39" t="str">
        <f>'3. Programme governance review'!C14</f>
        <v>The Programme has a regular communications programme through which it informs companies and other relevant stakeholders of relevant developments in its responsible sourcing scheme, including updates to standards or guidance documents.</v>
      </c>
      <c r="C138" s="46" t="str">
        <f>'3. Programme governance review'!D14</f>
        <v>Fully addressed</v>
      </c>
      <c r="D138" s="54">
        <f t="shared" si="6"/>
        <v>2</v>
      </c>
    </row>
    <row r="139" spans="1:4" x14ac:dyDescent="0.25">
      <c r="A139" s="8">
        <f>'3. Programme governance review'!B15</f>
        <v>9</v>
      </c>
      <c r="B139" s="37" t="str">
        <f>'3. Programme governance review'!C15</f>
        <v xml:space="preserve">The Programme has procedures in place to follow up and address grievances brought to it in a timely manner (whether relating to supply chain issues or the Programme itself). </v>
      </c>
      <c r="C139" s="47" t="str">
        <f>'3. Programme governance review'!D15</f>
        <v>Fully addressed</v>
      </c>
      <c r="D139" s="55">
        <f t="shared" si="6"/>
        <v>2</v>
      </c>
    </row>
    <row r="140" spans="1:4" x14ac:dyDescent="0.25">
      <c r="A140" s="6"/>
      <c r="B140" s="40" t="str">
        <f>'3. Programme governance review'!C16</f>
        <v>Membership requirements and/or conditions of certification/accreditation</v>
      </c>
      <c r="C140" s="35"/>
      <c r="D140" s="56"/>
    </row>
    <row r="141" spans="1:4" x14ac:dyDescent="0.25">
      <c r="A141" s="5">
        <f>'3. Programme governance review'!B17</f>
        <v>10</v>
      </c>
      <c r="B141" s="37" t="str">
        <f>'3. Programme governance review'!C17</f>
        <v xml:space="preserve">All organisations that are considered members of the Programme (regardless of whether they are subject to audit) are required by the Programme to commit to implementing the OECD Due Diligence Guidance. </v>
      </c>
      <c r="C141" s="44" t="str">
        <f>'3. Programme governance review'!D17</f>
        <v>Fully addressed</v>
      </c>
      <c r="D141" s="52">
        <f t="shared" si="6"/>
        <v>2</v>
      </c>
    </row>
    <row r="142" spans="1:4" x14ac:dyDescent="0.25">
      <c r="A142" s="5">
        <f>'3. Programme governance review'!B18</f>
        <v>11</v>
      </c>
      <c r="B142" s="37" t="str">
        <f>'3. Programme governance review'!C18</f>
        <v>A third party audit that verifies a company's conformance with all of the requirements of the Programme's responsible sourcing scheme is required for companies at identified points in the supply chain (as determined by the Guidance) to be considered accredited or certified by the Programme.</v>
      </c>
      <c r="C142" s="44" t="str">
        <f>'3. Programme governance review'!D18</f>
        <v>Not addressed</v>
      </c>
      <c r="D142" s="52">
        <f t="shared" si="6"/>
        <v>0</v>
      </c>
    </row>
    <row r="143" spans="1:4" x14ac:dyDescent="0.25">
      <c r="A143" s="5">
        <f>'3. Programme governance review'!B19</f>
        <v>12</v>
      </c>
      <c r="B143" s="37" t="str">
        <f>'3. Programme governance review'!C19</f>
        <v xml:space="preserve">Where an audit finds non-conformance issues, the Programme requires companies to submit an action plan to the Programme. Actions to address major non-conformance findings are monitored by the Programme and sanctions applied (e.g. delisting/exclusion) if such issues are not addressed to the Programme's satisfaction within 6 months of the date of the finding. </v>
      </c>
      <c r="C143" s="44" t="str">
        <f>'3. Programme governance review'!D19</f>
        <v>Not addressed</v>
      </c>
      <c r="D143" s="52">
        <f t="shared" si="6"/>
        <v>0</v>
      </c>
    </row>
    <row r="144" spans="1:4" x14ac:dyDescent="0.25">
      <c r="A144" s="5">
        <f>'3. Programme governance review'!B20</f>
        <v>13</v>
      </c>
      <c r="B144" s="37" t="str">
        <f>'3. Programme governance review'!C20</f>
        <v>Programme communications (whether private with individual companies or public) demonstrate that the Programme does not have unrealistic expectations in relation to the due diligence activities and performance of companies within the Programme (e.g. an acceptance of failings/challenges following good faith and reasonable efforts, provided there is commitment to improve within an agreed timeframe).</v>
      </c>
      <c r="C144" s="44" t="str">
        <f>'3. Programme governance review'!D20</f>
        <v>Fully addressed</v>
      </c>
      <c r="D144" s="52">
        <f t="shared" si="6"/>
        <v>2</v>
      </c>
    </row>
    <row r="145" spans="1:4" x14ac:dyDescent="0.25">
      <c r="A145" s="6"/>
      <c r="B145" s="41" t="str">
        <f>'3. Programme governance review'!C21</f>
        <v>Audit governance</v>
      </c>
      <c r="C145" s="36"/>
      <c r="D145" s="57"/>
    </row>
    <row r="146" spans="1:4" x14ac:dyDescent="0.25">
      <c r="A146" s="5">
        <f>'3. Programme governance review'!B22</f>
        <v>14</v>
      </c>
      <c r="B146" s="37" t="str">
        <f>'3. Programme governance review'!C22</f>
        <v>The Programme has a process for validating the credentials and suitability of auditors. Only auditors that have been approved by the Programme can undertake audits of company conformance with the Programme's responsible sourcing requirements.</v>
      </c>
      <c r="C146" s="44" t="str">
        <f>'3. Programme governance review'!D22</f>
        <v>Not addressed</v>
      </c>
      <c r="D146" s="52">
        <f t="shared" si="6"/>
        <v>0</v>
      </c>
    </row>
    <row r="147" spans="1:4" x14ac:dyDescent="0.25">
      <c r="A147" s="5">
        <f>'3. Programme governance review'!B23</f>
        <v>15</v>
      </c>
      <c r="B147" s="37" t="str">
        <f>'3. Programme governance review'!C23</f>
        <v>The Programme maintains an up-to-date list of approved auditors.</v>
      </c>
      <c r="C147" s="44" t="str">
        <f>'3. Programme governance review'!D23</f>
        <v>Not addressed</v>
      </c>
      <c r="D147" s="52">
        <f t="shared" si="6"/>
        <v>0</v>
      </c>
    </row>
    <row r="148" spans="1:4" x14ac:dyDescent="0.25">
      <c r="A148" s="5">
        <f>'3. Programme governance review'!B24</f>
        <v>16</v>
      </c>
      <c r="B148" s="37" t="str">
        <f>'3. Programme governance review'!C24</f>
        <v>The Programme requires auditors to be independent of auditees and has defined its definition of independence with reference to recognised global standards (e.g. ISO 19011, ISAE 3000)</v>
      </c>
      <c r="C148" s="44" t="str">
        <f>'3. Programme governance review'!D24</f>
        <v>Not addressed</v>
      </c>
      <c r="D148" s="52">
        <f t="shared" si="6"/>
        <v>0</v>
      </c>
    </row>
    <row r="149" spans="1:4" x14ac:dyDescent="0.25">
      <c r="A149" s="5">
        <f>'3. Programme governance review'!B25</f>
        <v>17</v>
      </c>
      <c r="B149" s="37" t="str">
        <f>'3. Programme governance review'!C25</f>
        <v>Where the Programme has a process for review and approval of company's audits or their audited reports, mechanisms have been established to ensure that the Programme's review/approval activities are transparent and free of any potential conflicts of interest.</v>
      </c>
      <c r="C149" s="44" t="str">
        <f>'3. Programme governance review'!D25</f>
        <v>Not addressed</v>
      </c>
      <c r="D149" s="52">
        <f t="shared" si="6"/>
        <v>0</v>
      </c>
    </row>
    <row r="150" spans="1:4" x14ac:dyDescent="0.25">
      <c r="A150" s="5">
        <f>'3. Programme governance review'!B26</f>
        <v>18</v>
      </c>
      <c r="B150" s="37" t="str">
        <f>'3. Programme governance review'!C26</f>
        <v>Where the Programme has a process for review and approval of company's audits or their audited reports, mechanisms have been established to ensure that the Programme's review/approval activities are undertaken in a timely fashion.</v>
      </c>
      <c r="C150" s="44" t="str">
        <f>'3. Programme governance review'!D26</f>
        <v>Not addressed</v>
      </c>
      <c r="D150" s="52">
        <f t="shared" si="6"/>
        <v>0</v>
      </c>
    </row>
    <row r="151" spans="1:4" x14ac:dyDescent="0.25">
      <c r="A151" s="6"/>
      <c r="B151" s="41" t="str">
        <f>'3. Programme governance review'!C27</f>
        <v>Audit standards and guidance</v>
      </c>
      <c r="C151" s="36"/>
      <c r="D151" s="57"/>
    </row>
    <row r="152" spans="1:4" x14ac:dyDescent="0.25">
      <c r="A152" s="5">
        <f>'3. Programme governance review'!B28</f>
        <v>19</v>
      </c>
      <c r="B152" s="37" t="str">
        <f>'3. Programme governance review'!C28</f>
        <v>The Programme requires audits to be undertaken in accordance with recognised global standards (e.g. ISO19011, ISAE 3000).</v>
      </c>
      <c r="C152" s="44" t="str">
        <f>'3. Programme governance review'!D28</f>
        <v>Not addressed</v>
      </c>
      <c r="D152" s="52">
        <f t="shared" si="6"/>
        <v>0</v>
      </c>
    </row>
    <row r="153" spans="1:4" x14ac:dyDescent="0.25">
      <c r="A153" s="5">
        <f>'3. Programme governance review'!B29</f>
        <v>20</v>
      </c>
      <c r="B153" s="37" t="str">
        <f>'3. Programme governance review'!C29</f>
        <v>The Programme requires auditors to develop an understanding of the auditee company's business and supply chain.</v>
      </c>
      <c r="C153" s="44" t="str">
        <f>'3. Programme governance review'!D29</f>
        <v>Not addressed</v>
      </c>
      <c r="D153" s="52">
        <f t="shared" si="6"/>
        <v>0</v>
      </c>
    </row>
    <row r="154" spans="1:4" x14ac:dyDescent="0.25">
      <c r="A154" s="5">
        <f>'3. Programme governance review'!B30</f>
        <v>21</v>
      </c>
      <c r="B154" s="37" t="str">
        <f>'3. Programme governance review'!C30</f>
        <v>The Programme requires auditors to develop risk-based audit testing/sampling strategies that consider: (a) inherent risks, (b) control risks and (c) detection risks.*</v>
      </c>
      <c r="C154" s="44" t="str">
        <f>'3. Programme governance review'!D30</f>
        <v>Not addressed</v>
      </c>
      <c r="D154" s="52">
        <f t="shared" si="6"/>
        <v>0</v>
      </c>
    </row>
    <row r="155" spans="1:4" x14ac:dyDescent="0.25">
      <c r="A155" s="5">
        <f>'3. Programme governance review'!B31</f>
        <v>22</v>
      </c>
      <c r="B155" s="37" t="str">
        <f>'3. Programme governance review'!C31</f>
        <v>The Programme requires auditors to apply materiality in the design and execution of their audit testing/sampling strategies.</v>
      </c>
      <c r="C155" s="44" t="str">
        <f>'3. Programme governance review'!D31</f>
        <v>Not addressed</v>
      </c>
      <c r="D155" s="52">
        <f t="shared" si="6"/>
        <v>0</v>
      </c>
    </row>
    <row r="156" spans="1:4" x14ac:dyDescent="0.25">
      <c r="A156" s="5">
        <f>'3. Programme governance review'!B32</f>
        <v>23</v>
      </c>
      <c r="B156" s="37" t="str">
        <f>'3. Programme governance review'!C32</f>
        <v>The Programme requires auditors to utilise sufficient and appropriate evidence to form their conclusions.</v>
      </c>
      <c r="C156" s="44" t="str">
        <f>'3. Programme governance review'!D32</f>
        <v>Not addressed</v>
      </c>
      <c r="D156" s="52">
        <f t="shared" si="6"/>
        <v>0</v>
      </c>
    </row>
    <row r="157" spans="1:4" x14ac:dyDescent="0.25">
      <c r="A157" s="5">
        <f>'3. Programme governance review'!B33</f>
        <v>24</v>
      </c>
      <c r="B157" s="37" t="str">
        <f>'3. Programme governance review'!C33</f>
        <v xml:space="preserve">The Programme provides guidance to auditors and companies on the identification and handling of non-conformance findings. This includes guidance - without impairing auditors' professional judgement - on the distinction between major and minor non-conformance (or high, medium or low risks). </v>
      </c>
      <c r="C157" s="44" t="str">
        <f>'3. Programme governance review'!D33</f>
        <v>Not addressed</v>
      </c>
      <c r="D157" s="52">
        <f t="shared" si="6"/>
        <v>0</v>
      </c>
    </row>
    <row r="158" spans="1:4" x14ac:dyDescent="0.25">
      <c r="A158" s="6"/>
      <c r="B158" s="41" t="str">
        <f>'3. Programme governance review'!C34</f>
        <v>Programme internal governance</v>
      </c>
      <c r="C158" s="36"/>
      <c r="D158" s="57"/>
    </row>
    <row r="159" spans="1:4" x14ac:dyDescent="0.25">
      <c r="A159" s="5">
        <f>'3. Programme governance review'!B35</f>
        <v>25</v>
      </c>
      <c r="B159" s="37" t="str">
        <f>'3. Programme governance review'!C35</f>
        <v xml:space="preserve">The Programme has given consideration to where there could be actual or perceived conflicts of interest between Programme management personnel and companies, and has established processes to manage potential conflicts of interest. </v>
      </c>
      <c r="C159" s="44" t="str">
        <f>'3. Programme governance review'!D35</f>
        <v>Not addressed</v>
      </c>
      <c r="D159" s="52">
        <f t="shared" si="6"/>
        <v>0</v>
      </c>
    </row>
    <row r="160" spans="1:4" x14ac:dyDescent="0.25">
      <c r="A160" s="5">
        <f>'3. Programme governance review'!B36</f>
        <v>26</v>
      </c>
      <c r="B160" s="37" t="str">
        <f>'3. Programme governance review'!C36</f>
        <v>The Programme has documented internal procedures for the vetting of prospective companies and auditors wishing to join or be accredited by the Programme.</v>
      </c>
      <c r="C160" s="44" t="str">
        <f>'3. Programme governance review'!D36</f>
        <v>Not addressed</v>
      </c>
      <c r="D160" s="52">
        <f t="shared" si="6"/>
        <v>0</v>
      </c>
    </row>
    <row r="161" spans="1:4" x14ac:dyDescent="0.25">
      <c r="A161" s="5">
        <f>'3. Programme governance review'!B37</f>
        <v>27</v>
      </c>
      <c r="B161" s="37" t="str">
        <f>'3. Programme governance review'!C37</f>
        <v xml:space="preserve">Key decisions relating to the management of the Programme, particularly decisions relating to the performance of companies or auditors within the Programme, are internally documented. </v>
      </c>
      <c r="C161" s="44" t="str">
        <f>'3. Programme governance review'!D37</f>
        <v>Not addressed</v>
      </c>
      <c r="D161" s="52">
        <f t="shared" si="6"/>
        <v>0</v>
      </c>
    </row>
    <row r="162" spans="1:4" x14ac:dyDescent="0.25">
      <c r="A162" s="6"/>
      <c r="B162" s="41" t="str">
        <f>'3. Programme governance review'!C38</f>
        <v>Transparency</v>
      </c>
      <c r="C162" s="36"/>
      <c r="D162" s="57"/>
    </row>
    <row r="163" spans="1:4" x14ac:dyDescent="0.25">
      <c r="A163" s="5">
        <f>'3. Programme governance review'!B39</f>
        <v>28</v>
      </c>
      <c r="B163" s="37" t="str">
        <f>'3. Programme governance review'!C39</f>
        <v>The Programme publicly provides details of its own internal governance structure, staffing, resources and oversight mechanisms.</v>
      </c>
      <c r="C163" s="44" t="str">
        <f>'3. Programme governance review'!D39</f>
        <v>Not addressed</v>
      </c>
      <c r="D163" s="52">
        <f t="shared" si="6"/>
        <v>0</v>
      </c>
    </row>
    <row r="164" spans="1:4" x14ac:dyDescent="0.25">
      <c r="A164" s="5">
        <f>'3. Programme governance review'!B40</f>
        <v>29</v>
      </c>
      <c r="B164" s="37" t="str">
        <f>'3. Programme governance review'!C40</f>
        <v>The Programme maintains an up-to-date, publicly available, list of companies who are currently in conformance with the Programme's requirements.</v>
      </c>
      <c r="C164" s="44" t="str">
        <f>'3. Programme governance review'!D40</f>
        <v>Not addressed</v>
      </c>
      <c r="D164" s="52">
        <f t="shared" si="6"/>
        <v>0</v>
      </c>
    </row>
    <row r="165" spans="1:4" x14ac:dyDescent="0.25">
      <c r="A165" s="5">
        <f>'3. Programme governance review'!B41</f>
        <v>30</v>
      </c>
      <c r="B165" s="37" t="str">
        <f>'3. Programme governance review'!C41</f>
        <v>The Programme maintains an up-to-date, publicly available, list of companies who have been disqualified/suspended for failure to meet the Programme's requirements.</v>
      </c>
      <c r="C165" s="44" t="str">
        <f>'3. Programme governance review'!D41</f>
        <v>Not addressed</v>
      </c>
      <c r="D165" s="52">
        <f t="shared" si="6"/>
        <v>0</v>
      </c>
    </row>
    <row r="166" spans="1:4" x14ac:dyDescent="0.25">
      <c r="A166" s="5">
        <f>'3. Programme governance review'!B42</f>
        <v>31</v>
      </c>
      <c r="B166" s="37" t="str">
        <f>'3. Programme governance review'!C42</f>
        <v xml:space="preserve">Programmes proactively encourage transparent disclosure by companies of challenges, identified risks and mitigation plans.  </v>
      </c>
      <c r="C166" s="44" t="str">
        <f>'3. Programme governance review'!D42</f>
        <v>Not addressed</v>
      </c>
      <c r="D166" s="52">
        <f t="shared" si="6"/>
        <v>0</v>
      </c>
    </row>
    <row r="167" spans="1:4" x14ac:dyDescent="0.25">
      <c r="A167" s="5">
        <f>'3. Programme governance review'!B43</f>
        <v>32</v>
      </c>
      <c r="B167" s="39" t="str">
        <f>'3. Programme governance review'!C43</f>
        <v>The Programme encourages companies to provide sufficient details within their reports to enable performance over time to be measured by external stakeholders.</v>
      </c>
      <c r="C167" s="46" t="str">
        <f>'3. Programme governance review'!D43</f>
        <v>Not addressed</v>
      </c>
      <c r="D167" s="54">
        <f t="shared" si="6"/>
        <v>0</v>
      </c>
    </row>
    <row r="168" spans="1:4" x14ac:dyDescent="0.25">
      <c r="A168" s="6"/>
      <c r="B168" s="42" t="str">
        <f>'3. Programme governance review'!C44</f>
        <v>Programme aims and objectives</v>
      </c>
      <c r="C168" s="48"/>
      <c r="D168" s="58"/>
    </row>
    <row r="169" spans="1:4" x14ac:dyDescent="0.25">
      <c r="A169" s="5">
        <f>'3. Programme governance review'!B45</f>
        <v>33</v>
      </c>
      <c r="B169" s="37" t="str">
        <f>'3. Programme governance review'!C45</f>
        <v>The Programme has established processes for monitoring and evaluating whether the Programme itself is meeting its own aims and objectives in relation to responsible sourcing practices within the industry sector in which it operates.</v>
      </c>
      <c r="C169" s="44" t="str">
        <f>'3. Programme governance review'!D45</f>
        <v>Not addressed</v>
      </c>
      <c r="D169" s="52">
        <f t="shared" si="6"/>
        <v>0</v>
      </c>
    </row>
    <row r="170" spans="1:4" x14ac:dyDescent="0.25">
      <c r="A170" s="5">
        <f>'3. Programme governance review'!B46</f>
        <v>34</v>
      </c>
      <c r="B170" s="37" t="str">
        <f>'3. Programme governance review'!C46</f>
        <v>The Programme publicly reports on its evaluations of whether it is meeting its own aims and objectives in relation to responsible sourcing practices.</v>
      </c>
      <c r="C170" s="44" t="str">
        <f>'3. Programme governance review'!D46</f>
        <v>Not addressed</v>
      </c>
      <c r="D170" s="52">
        <f t="shared" si="6"/>
        <v>0</v>
      </c>
    </row>
    <row r="171" spans="1:4" x14ac:dyDescent="0.25">
      <c r="A171" s="5">
        <f>'3. Programme governance review'!B47</f>
        <v>35</v>
      </c>
      <c r="B171" s="37" t="str">
        <f>'3. Programme governance review'!C47</f>
        <v>The Programme encourages mutual recognition - subject to appropriate quality control - of other responsible sourcing Programmes, both vertically (at different stages of the supply chain) and horizontally (with the same or similar scope).</v>
      </c>
      <c r="C171" s="44" t="str">
        <f>'3. Programme governance review'!D47</f>
        <v>Not addressed</v>
      </c>
      <c r="D171" s="52">
        <f t="shared" si="6"/>
        <v>0</v>
      </c>
    </row>
    <row r="172" spans="1:4" x14ac:dyDescent="0.25">
      <c r="A172" s="7">
        <f>'3. Programme governance review'!B48</f>
        <v>36</v>
      </c>
      <c r="B172" s="43" t="str">
        <f>'3. Programme governance review'!C48</f>
        <v>The Programme actively supports implementation the Appendix on 'Suggested measures to create economic and development opportunities for artisanal and small-scale miners'.</v>
      </c>
      <c r="C172" s="49" t="str">
        <f>'3. Programme governance review'!D48</f>
        <v>Not addressed</v>
      </c>
      <c r="D172" s="59">
        <f t="shared" si="6"/>
        <v>0</v>
      </c>
    </row>
    <row r="173" spans="1:4" x14ac:dyDescent="0.25">
      <c r="A173" s="12"/>
      <c r="B173" s="12"/>
      <c r="C173" s="15"/>
    </row>
    <row r="174" spans="1:4" x14ac:dyDescent="0.25">
      <c r="A174" s="12"/>
      <c r="B174" s="12"/>
      <c r="C174" s="15"/>
    </row>
    <row r="175" spans="1:4" x14ac:dyDescent="0.25">
      <c r="A175" s="12"/>
      <c r="B175" s="12"/>
      <c r="C175" s="15"/>
    </row>
    <row r="176" spans="1:4" x14ac:dyDescent="0.25">
      <c r="A176" s="12"/>
      <c r="B176" s="12"/>
      <c r="C176" s="15"/>
    </row>
    <row r="177" spans="1:3" x14ac:dyDescent="0.25">
      <c r="A177" s="12"/>
      <c r="B177" s="12"/>
      <c r="C177" s="15"/>
    </row>
    <row r="178" spans="1:3" x14ac:dyDescent="0.25">
      <c r="A178" s="12"/>
      <c r="B178" s="12"/>
      <c r="C178" s="15"/>
    </row>
    <row r="179" spans="1:3" x14ac:dyDescent="0.25">
      <c r="A179" s="12"/>
      <c r="B179" s="12"/>
      <c r="C179" s="15"/>
    </row>
    <row r="180" spans="1:3" x14ac:dyDescent="0.25">
      <c r="A180" s="12"/>
      <c r="B180" s="12"/>
      <c r="C180" s="15"/>
    </row>
    <row r="181" spans="1:3" x14ac:dyDescent="0.25">
      <c r="A181" s="12"/>
      <c r="B181" s="12"/>
      <c r="C181" s="15"/>
    </row>
    <row r="182" spans="1:3" x14ac:dyDescent="0.25">
      <c r="A182" s="12"/>
      <c r="B182" s="12"/>
      <c r="C182" s="15"/>
    </row>
    <row r="183" spans="1:3" x14ac:dyDescent="0.25">
      <c r="A183" s="12"/>
      <c r="B183" s="12"/>
      <c r="C183" s="15"/>
    </row>
    <row r="184" spans="1:3" x14ac:dyDescent="0.25">
      <c r="A184" s="12"/>
      <c r="B184" s="12"/>
      <c r="C184" s="15"/>
    </row>
    <row r="185" spans="1:3" x14ac:dyDescent="0.25">
      <c r="A185" s="12"/>
      <c r="B185" s="12"/>
      <c r="C185" s="15"/>
    </row>
    <row r="186" spans="1:3" x14ac:dyDescent="0.25">
      <c r="A186" s="12"/>
      <c r="B186" s="12"/>
      <c r="C186" s="15"/>
    </row>
    <row r="187" spans="1:3" x14ac:dyDescent="0.25">
      <c r="A187" s="12"/>
      <c r="B187" s="12"/>
      <c r="C187" s="15"/>
    </row>
    <row r="188" spans="1:3" x14ac:dyDescent="0.25">
      <c r="A188" s="12"/>
      <c r="B188" s="12"/>
      <c r="C188" s="15"/>
    </row>
    <row r="189" spans="1:3" x14ac:dyDescent="0.25">
      <c r="A189" s="12"/>
      <c r="B189" s="12"/>
      <c r="C189" s="15"/>
    </row>
  </sheetData>
  <mergeCells count="3">
    <mergeCell ref="C1:D1"/>
    <mergeCell ref="E1:F1"/>
    <mergeCell ref="G1:H1"/>
  </mergeCells>
  <conditionalFormatting sqref="C130:C172">
    <cfRule type="cellIs" dxfId="2" priority="4" operator="equal">
      <formula>$D$55</formula>
    </cfRule>
    <cfRule type="cellIs" dxfId="1" priority="5" operator="equal">
      <formula>$D$54</formula>
    </cfRule>
    <cfRule type="cellIs" dxfId="0" priority="6" operator="equal">
      <formula>$D$53</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p:properties xmlns:p="http://schemas.microsoft.com/office/2006/metadata/properties" xmlns:xsi="http://www.w3.org/2001/XMLSchema-instance" xmlns:pc="http://schemas.microsoft.com/office/infopath/2007/PartnerControls">
  <documentManagement>
    <mcabdfbcfcc34b0db2b26427245c13c6 xmlns="ddbd984f-848b-4d59-a9eb-1760df3af461" xsi:nil="true"/>
    <eShareHorizProjTaxHTField0 xmlns="422d9e62-c95f-4be8-bc96-fc16e6e7af15" xsi:nil="true"/>
    <OECDAllRelatedUsers xmlns="422d9e62-c95f-4be8-bc96-fc16e6e7af15">
      <UserInfo>
        <DisplayName/>
        <AccountId xsi:nil="true"/>
        <AccountType/>
      </UserInfo>
    </OECDAllRelatedUsers>
    <OECDKimBussinessContext xmlns="54c4cd27-f286-408f-9ce0-33c1e0f3ab39" xsi:nil="true"/>
    <OECDTagsCache xmlns="ddbd984f-848b-4d59-a9eb-1760df3af461"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4.1.1.2 Promoting Responsible Business Conduct: Annual Report of the National Contact Points, update of the database of specific instances, Reports on the OECD Guidelines for Multinational Enterprises- capacity building and resource assistance for NCPs, p</TermName>
          <TermId xmlns="http://schemas.microsoft.com/office/infopath/2007/PartnerControls">3dd13598-3cee-443c-80b0-e0b61ddbb03e</TermId>
        </TermInfo>
      </Terms>
    </eSharePWBTaxHTField0>
    <OECDlanguage xmlns="ca82dde9-3436-4d3d-bddd-d31447390034">English</OECDlanguage>
    <OECDSharingStatus xmlns="ddbd984f-848b-4d59-a9eb-1760df3af461" xsi:nil="true"/>
    <IconOverlay xmlns="http://schemas.microsoft.com/sharepoint/v4" xsi:nil="true"/>
    <OECDCommunityDocumentURL xmlns="ddbd984f-848b-4d59-a9eb-1760df3af461" xsi:nil="true"/>
    <OECDPinnedBy xmlns="ddbd984f-848b-4d59-a9eb-1760df3af461">
      <UserInfo>
        <DisplayName/>
        <AccountId xsi:nil="true"/>
        <AccountType/>
      </UserInfo>
    </OECDPinnedBy>
    <OECDMeetingDate xmlns="54c4cd27-f286-408f-9ce0-33c1e0f3ab39" xsi:nil="true"/>
    <cdaa264386b64a5eb3931631587e1776 xmlns="422d9e62-c95f-4be8-bc96-fc16e6e7af15">
      <Terms xmlns="http://schemas.microsoft.com/office/infopath/2007/PartnerControls"/>
    </cdaa264386b64a5eb3931631587e1776>
    <nbb885e32ada4fa18483bd70230d535b xmlns="ddbd984f-848b-4d59-a9eb-1760df3af461">
      <Terms xmlns="http://schemas.microsoft.com/office/infopath/2007/PartnerControls"/>
    </nbb885e32ada4fa18483bd70230d535b>
    <OECDExpirationDate xmlns="422d9e62-c95f-4be8-bc96-fc16e6e7af15" xsi:nil="true"/>
    <OECDProjectMembers xmlns="ddbd984f-848b-4d59-a9eb-1760df3af461">
      <UserInfo>
        <DisplayName>MARECHAL Louis, DAF/RBC</DisplayName>
        <AccountId>349</AccountId>
        <AccountType/>
      </UserInfo>
      <UserInfo>
        <DisplayName>ABELSON Rashad, STI/DEP</DisplayName>
        <AccountId>731</AccountId>
        <AccountType/>
      </UserInfo>
      <UserInfo>
        <DisplayName>MAIOTTI Luca, DAF/RBC</DisplayName>
        <AccountId>1764</AccountId>
        <AccountType/>
      </UserInfo>
      <UserInfo>
        <DisplayName>KATZ Benjamin, DAF/RBC</DisplayName>
        <AccountId>2803</AccountId>
        <AccountType/>
      </UserInfo>
      <UserInfo>
        <DisplayName>KURUNERI Zara, DAF/RBC</DisplayName>
        <AccountId>4008</AccountId>
        <AccountType/>
      </UserInfo>
      <UserInfo>
        <DisplayName>ALTMANN Matthias, DAF/RBC</DisplayName>
        <AccountId>4513</AccountId>
        <AccountType/>
      </UserInfo>
      <UserInfo>
        <DisplayName>DEL VALLE Julia, DAF/RBC</DisplayName>
        <AccountId>2903</AccountId>
        <AccountType/>
      </UserInfo>
      <UserInfo>
        <DisplayName>SCHILL Andrea, DAF/RBC</DisplayName>
        <AccountId>4363</AccountId>
        <AccountType/>
      </UserInfo>
      <UserInfo>
        <DisplayName>BIJELIC Barbara, DAF/RBC</DisplayName>
        <AccountId>346</AccountId>
        <AccountType/>
      </UserInfo>
      <UserInfo>
        <DisplayName>NORTON Emily, DAF/RBC</DisplayName>
        <AccountId>4367</AccountId>
        <AccountType/>
      </UserInfo>
      <UserInfo>
        <DisplayName>ROTA Ariane, DAF/RBC</DisplayName>
        <AccountId>1377</AccountId>
        <AccountType/>
      </UserInfo>
      <UserInfo>
        <DisplayName>DIESING Lena, DAF/RBC</DisplayName>
        <AccountId>2456</AccountId>
        <AccountType/>
      </UserInfo>
      <UserInfo>
        <DisplayName>WEBER Sebastian, DAF/RBC</DisplayName>
        <AccountId>3675</AccountId>
        <AccountType/>
      </UserInfo>
      <UserInfo>
        <DisplayName>KANNABHIRAN Shivani, DAF/RBC</DisplayName>
        <AccountId>2134</AccountId>
        <AccountType/>
      </UserInfo>
      <UserInfo>
        <DisplayName>HINOSHITA Rena, DAF/RBC</DisplayName>
        <AccountId>2052</AccountId>
        <AccountType/>
      </UserInfo>
      <UserInfo>
        <DisplayName>GILLARD Tyler, DAF/RBC</DisplayName>
        <AccountId>339</AccountId>
        <AccountType/>
      </UserInfo>
      <UserInfo>
        <DisplayName>GNYCH Sophia, DAF/RBC</DisplayName>
        <AccountId>2852</AccountId>
        <AccountType/>
      </UserInfo>
      <UserInfo>
        <DisplayName>LOVELL Dorothy, DAF/RBC</DisplayName>
        <AccountId>1833</AccountId>
        <AccountType/>
      </UserInfo>
      <UserInfo>
        <DisplayName>RUTLEDGE Benjamin, DAF/RBC</DisplayName>
        <AccountId>3433</AccountId>
        <AccountType/>
      </UserInfo>
      <UserInfo>
        <DisplayName>ALEXANDROV Pauline, DAF/RBC</DisplayName>
        <AccountId>1961</AccountId>
        <AccountType/>
      </UserInfo>
      <UserInfo>
        <DisplayName>HACHEZ Nicolas, DAF/RBC</DisplayName>
        <AccountId>2029</AccountId>
        <AccountType/>
      </UserInfo>
      <UserInfo>
        <DisplayName>WAAIFOORT Maria, DAF/RBC</DisplayName>
        <AccountId>5100</AccountId>
        <AccountType/>
      </UserInfo>
      <UserInfo>
        <DisplayName>NESTOUR Anne, DAF/RBC</DisplayName>
        <AccountId>107</AccountId>
        <AccountType/>
      </UserInfo>
    </OECDProjectMembers>
    <eShareCommitteeTaxHTField0 xmlns="c9f238dd-bb73-4aef-a7a5-d644ad823e52">
      <Terms xmlns="http://schemas.microsoft.com/office/infopath/2007/PartnerControls">
        <TermInfo xmlns="http://schemas.microsoft.com/office/infopath/2007/PartnerControls">
          <TermName xmlns="http://schemas.microsoft.com/office/infopath/2007/PartnerControls">Investment Committee</TermName>
          <TermId xmlns="http://schemas.microsoft.com/office/infopath/2007/PartnerControls">c17d2b9d-41b9-434b-8912-3c124c840d3a</TermId>
        </TermInfo>
      </Terms>
    </eShareCommitteeTaxHTField0>
    <OECDYear xmlns="54c4cd27-f286-408f-9ce0-33c1e0f3ab39" xsi:nil="true"/>
    <OECDKimProvenance xmlns="54c4cd27-f286-408f-9ce0-33c1e0f3ab39" xsi:nil="true"/>
    <OECDKimStatus xmlns="54c4cd27-f286-408f-9ce0-33c1e0f3ab39">Draft</OECDKimStatus>
    <OECDProjectLookup xmlns="ddbd984f-848b-4d59-a9eb-1760df3af461">275</OECDProjectLookup>
    <OECDMainProject xmlns="ddbd984f-848b-4d59-a9eb-1760df3af461">20</OECDMainProject>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Due diligence</TermName>
          <TermId xmlns="http://schemas.microsoft.com/office/infopath/2007/PartnerControls">0b03da24-f4cc-43ed-8a89-20759aa427b2</TermId>
        </TermInfo>
      </Terms>
    </eShareTopicTaxHTField0>
    <OECDProjectManager xmlns="ddbd984f-848b-4d59-a9eb-1760df3af461">
      <UserInfo>
        <DisplayName>KOEP-ANDRIEU Hannah, DAF/RBC</DisplayName>
        <AccountId>419</AccountId>
        <AccountType/>
      </UserInfo>
    </OECDProjectManager>
    <eShareKeywordsTaxHTField0 xmlns="c9f238dd-bb73-4aef-a7a5-d644ad823e52">
      <Terms xmlns="http://schemas.microsoft.com/office/infopath/2007/PartnerControls">
        <TermInfo xmlns="http://schemas.microsoft.com/office/infopath/2007/PartnerControls">
          <TermName xmlns="http://schemas.microsoft.com/office/infopath/2007/PartnerControls">RBC</TermName>
          <TermId xmlns="http://schemas.microsoft.com/office/infopath/2007/PartnerControls">e8399760-16dd-4b57-b027-e5fe85424538</TermId>
        </TermInfo>
      </Terms>
    </eShareKeywordsTaxHTField0>
    <TaxCatchAll xmlns="ca82dde9-3436-4d3d-bddd-d31447390034">
      <Value>292</Value>
      <Value>256</Value>
      <Value>107</Value>
      <Value>253</Value>
    </TaxCatchAll>
    <OECDCommunityDocumentID xmlns="ddbd984f-848b-4d59-a9eb-1760df3af461" xsi:nil="true"/>
    <_dlc_DocId xmlns="422d9e62-c95f-4be8-bc96-fc16e6e7af15">ESHAREDAF-38-287315</_dlc_DocId>
    <_dlc_DocIdUrl xmlns="422d9e62-c95f-4be8-bc96-fc16e6e7af15">
      <Url>https://portal.oecd.org/eshare/daf/pc/_layouts/15/DocIdRedir.aspx?ID=ESHAREDAF-38-287315</Url>
      <Description>ESHAREDAF-38-287315</Description>
    </_dlc_DocIdUrl>
  </documentManagement>
</p:properties>
</file>

<file path=customXml/item5.xml><?xml version="1.0" encoding="utf-8"?>
<?mso-contentType ?>
<CtFieldPriority xmlns="http://www.oecd.org/eshare/projectsentre/CtFieldPriority/" xmlns:i="http://www.w3.org/2001/XMLSchema-instance">
  <PriorityFields xmlns:a="http://schemas.microsoft.com/2003/10/Serialization/Arrays"/>
</CtFieldPriority>
</file>

<file path=customXml/item6.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CCDD97BACC81094AA9235912A0087CAC" ma:contentTypeVersion="87" ma:contentTypeDescription="" ma:contentTypeScope="" ma:versionID="5d04e6510d2d6acd9021bbf9df077368">
  <xsd:schema xmlns:xsd="http://www.w3.org/2001/XMLSchema" xmlns:xs="http://www.w3.org/2001/XMLSchema" xmlns:p="http://schemas.microsoft.com/office/2006/metadata/properties" xmlns:ns1="54c4cd27-f286-408f-9ce0-33c1e0f3ab39" xmlns:ns2="422d9e62-c95f-4be8-bc96-fc16e6e7af15" xmlns:ns3="ddbd984f-848b-4d59-a9eb-1760df3af461" xmlns:ns5="c9f238dd-bb73-4aef-a7a5-d644ad823e52" xmlns:ns6="ca82dde9-3436-4d3d-bddd-d31447390034" xmlns:ns7="http://schemas.microsoft.com/sharepoint/v4" targetNamespace="http://schemas.microsoft.com/office/2006/metadata/properties" ma:root="true" ma:fieldsID="67c4c0e0d04d1ffe6c5dfe1e52ef102c" ns1:_="" ns2:_="" ns3:_="" ns5:_="" ns6:_="" ns7:_="">
    <xsd:import namespace="54c4cd27-f286-408f-9ce0-33c1e0f3ab39"/>
    <xsd:import namespace="422d9e62-c95f-4be8-bc96-fc16e6e7af15"/>
    <xsd:import namespace="ddbd984f-848b-4d59-a9eb-1760df3af461"/>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3:OECDTagsCache" minOccurs="0"/>
                <xsd:element ref="ns2:_dlc_DocIdUrl"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3:mcabdfbcfcc34b0db2b26427245c13c6" minOccurs="0"/>
                <xsd:element ref="ns2:_dlc_DocId" minOccurs="0"/>
                <xsd:element ref="ns6:OECDlanguage" minOccurs="0"/>
                <xsd:element ref="ns6:TaxCatchAll" minOccurs="0"/>
                <xsd:element ref="ns6:TaxCatchAllLabel" minOccurs="0"/>
                <xsd:element ref="ns1:OECDMeetingDate" minOccurs="0"/>
                <xsd:element ref="ns2:_dlc_DocIdPersistId" minOccurs="0"/>
                <xsd:element ref="ns2:cdaa264386b64a5eb3931631587e1776" minOccurs="0"/>
                <xsd:element ref="ns3:nbb885e32ada4fa18483bd70230d535b" minOccurs="0"/>
                <xsd:element ref="ns3:OECDSharingStatus" minOccurs="0"/>
                <xsd:element ref="ns3:OECDCommunityDocumentURL" minOccurs="0"/>
                <xsd:element ref="ns3:OECDCommunityDocumentID"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3" nillable="true" ma:displayName="Meeting Date" ma:default="" ma:format="DateOnly" ma:hidden="true" ma:internalName="OECDMeetingDate">
      <xsd:simpleType>
        <xsd:restriction base="dms:DateTime"/>
      </xsd:simpleType>
    </xsd:element>
    <xsd:element name="OECDYear" ma:index="47"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d9e62-c95f-4be8-bc96-fc16e6e7af15"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_dlc_DocIdUrl" ma:index="18" nillable="true" ma:displayName="Document ID" ma:description=""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8" nillable="true" ma:displayName="Document ID" ma:description="" ma:hidden="true" ma:internalName="_dlc_DocId" ma:readOnly="true">
      <xsd:simpleType>
        <xsd:restriction base="dms:Text"/>
      </xsd:simpleType>
    </xsd:element>
    <xsd:element name="_dlc_DocIdPersistId" ma:index="34" nillable="true" ma:displayName="Persist ID" ma:description="Keep ID on add." ma:hidden="true" ma:internalName="_dlc_DocIdPersistId" ma:readOnly="true">
      <xsd:simpleType>
        <xsd:restriction base="dms:Boolean"/>
      </xsd:simpleType>
    </xsd:element>
    <xsd:element name="cdaa264386b64a5eb3931631587e1776" ma:index="36" nillable="true" ma:taxonomy="true" ma:internalName="cdaa264386b64a5eb3931631587e1776" ma:taxonomyFieldName="OECDHorizontalProjects" ma:displayName="Horizontal project" ma:default="" ma:fieldId="{cdaa2643-86b6-4a5e-b393-1631587e177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1"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bd984f-848b-4d59-a9eb-1760df3af461"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bc83b2af-e160-442d-bd56-c59d584bfbe4" ma:internalName="OECDProjectLookup" ma:readOnly="false" ma:showField="OECDShortProjectName" ma:web="ddbd984f-848b-4d59-a9eb-1760df3af461">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bc83b2af-e160-442d-bd56-c59d584bfbe4"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17" nillable="true" ma:displayName="Tags cache" ma:description="" ma:hidden="true" ma:internalName="OECDTagsCache">
      <xsd:simpleType>
        <xsd:restriction base="dms:Note"/>
      </xsd:simpleType>
    </xsd:element>
    <xsd:element name="mcabdfbcfcc34b0db2b26427245c13c6" ma:index="26" nillable="true" ma:displayName="Deliverable owner_0" ma:hidden="true" ma:internalName="mcabdfbcfcc34b0db2b26427245c13c6">
      <xsd:simpleType>
        <xsd:restriction base="dms:Note"/>
      </xsd:simpleType>
    </xsd:element>
    <xsd:element name="nbb885e32ada4fa18483bd70230d535b" ma:index="37" nillable="true" ma:taxonomy="true" ma:internalName="nbb885e32ada4fa18483bd70230d535b" ma:taxonomyFieldName="OECDProjectOwnerStructure" ma:displayName="Project owner" ma:readOnly="false" ma:default="" ma:fieldId="7bb885e3-2ada-4fa1-8483-bd70230d535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8" nillable="true" ma:displayName="O.N.E Document Sharing Status" ma:description="" ma:hidden="true" ma:internalName="OECDSharingStatus">
      <xsd:simpleType>
        <xsd:restriction base="dms:Text"/>
      </xsd:simpleType>
    </xsd:element>
    <xsd:element name="OECDCommunityDocumentURL" ma:index="39" nillable="true" ma:displayName="O.N.E Community Document URL" ma:description="" ma:hidden="true" ma:internalName="OECDCommunityDocumentURL">
      <xsd:simpleType>
        <xsd:restriction base="dms:Text"/>
      </xsd:simpleType>
    </xsd:element>
    <xsd:element name="OECDCommunityDocumentID" ma:index="40" nillable="true" ma:displayName="O.N.E Community Document ID" ma:decimals="0" ma:description="" ma:hidden="true" ma:internalName="OECDCommunityDocumentID">
      <xsd:simpleType>
        <xsd:restriction base="dms:Number"/>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20"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21"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2"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3"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4"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4d2fa938-8d37-45fa-910f-cb0aa52e3ee4}" ma:internalName="TaxCatchAll" ma:showField="CatchAllData" ma:web="422d9e62-c95f-4be8-bc96-fc16e6e7af15">
      <xsd:complexType>
        <xsd:complexContent>
          <xsd:extension base="dms:MultiChoiceLookup">
            <xsd:sequence>
              <xsd:element name="Value" type="dms:Lookup" maxOccurs="unbounded" minOccurs="0" nillable="true"/>
            </xsd:sequence>
          </xsd:extension>
        </xsd:complexContent>
      </xsd:complexType>
    </xsd:element>
    <xsd:element name="TaxCatchAllLabel" ma:index="32" nillable="true" ma:displayName="Taxonomy Catch All Column1" ma:hidden="true" ma:list="{4d2fa938-8d37-45fa-910f-cb0aa52e3ee4}" ma:internalName="TaxCatchAllLabel" ma:readOnly="true" ma:showField="CatchAllDataLabel" ma:web="422d9e62-c95f-4be8-bc96-fc16e6e7a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7C1CE-9A71-4164-9937-7B88002E4D02}">
  <ds:schemaRefs>
    <ds:schemaRef ds:uri="Microsoft.SharePoint.Taxonomy.ContentTypeSync"/>
  </ds:schemaRefs>
</ds:datastoreItem>
</file>

<file path=customXml/itemProps2.xml><?xml version="1.0" encoding="utf-8"?>
<ds:datastoreItem xmlns:ds="http://schemas.openxmlformats.org/officeDocument/2006/customXml" ds:itemID="{D51F5BFC-71D1-45C3-832A-EB1B767919B6}">
  <ds:schemaRefs>
    <ds:schemaRef ds:uri="http://schemas.microsoft.com/sharepoint/events"/>
  </ds:schemaRefs>
</ds:datastoreItem>
</file>

<file path=customXml/itemProps3.xml><?xml version="1.0" encoding="utf-8"?>
<ds:datastoreItem xmlns:ds="http://schemas.openxmlformats.org/officeDocument/2006/customXml" ds:itemID="{C89B2B58-C71A-490A-8FDA-E1E82B89B8F8}">
  <ds:schemaRefs>
    <ds:schemaRef ds:uri="http://schemas.microsoft.com/sharepoint/v3/contenttype/forms"/>
  </ds:schemaRefs>
</ds:datastoreItem>
</file>

<file path=customXml/itemProps4.xml><?xml version="1.0" encoding="utf-8"?>
<ds:datastoreItem xmlns:ds="http://schemas.openxmlformats.org/officeDocument/2006/customXml" ds:itemID="{CD1BF1A7-DEA9-4F7E-AEC8-73FD0525848F}">
  <ds:schemaRefs>
    <ds:schemaRef ds:uri="http://purl.org/dc/terms/"/>
    <ds:schemaRef ds:uri="422d9e62-c95f-4be8-bc96-fc16e6e7af15"/>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ddbd984f-848b-4d59-a9eb-1760df3af461"/>
    <ds:schemaRef ds:uri="http://schemas.microsoft.com/sharepoint/v4"/>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2D22675C-F221-42EA-9760-E0FEEA88AF48}">
  <ds:schemaRefs>
    <ds:schemaRef ds:uri="http://www.oecd.org/eshare/projectsentre/CtFieldPriority/"/>
    <ds:schemaRef ds:uri="http://schemas.microsoft.com/2003/10/Serialization/Arrays"/>
  </ds:schemaRefs>
</ds:datastoreItem>
</file>

<file path=customXml/itemProps6.xml><?xml version="1.0" encoding="utf-8"?>
<ds:datastoreItem xmlns:ds="http://schemas.openxmlformats.org/officeDocument/2006/customXml" ds:itemID="{0B33CDAD-7B88-4601-A652-DF6F3F7E4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422d9e62-c95f-4be8-bc96-fc16e6e7af15"/>
    <ds:schemaRef ds:uri="ddbd984f-848b-4d59-a9eb-1760df3af461"/>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Programme scope</vt:lpstr>
      <vt:lpstr>2. Alignment Assessment</vt:lpstr>
      <vt:lpstr>3. Programme governance review</vt:lpstr>
      <vt:lpstr>4. Results and charts</vt:lpstr>
      <vt:lpstr>Scoring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Due-Diligence-Alignment-Assessment-Tool</dc:title>
  <dc:creator>KOEP-ANDRIEU Hannah, DAF/RBC</dc:creator>
  <dc:description/>
  <cp:lastModifiedBy>Tim Rosenkranz</cp:lastModifiedBy>
  <cp:lastPrinted>2018-03-01T15:06:32Z</cp:lastPrinted>
  <dcterms:created xsi:type="dcterms:W3CDTF">2016-03-08T10:54:46Z</dcterms:created>
  <dcterms:modified xsi:type="dcterms:W3CDTF">2024-04-30T12:06:24Z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0x0101008B4DD370EC31429186F3AD49F0D3098F00D44DBCB9EB4F45278CB5C9765BE5299500A4858B360C6A491AA753F8BCA47AA91000CCDD97BACC81094AA9235912A0087CAC</vt:lpwstr>
  </property>
  <property fmtid="{D5CDD505-2E9C-101B-9397-08002B2CF9AE}" pid="3" name="OECDProjectOwnerStructure">
    <vt:lpwstr/>
  </property>
  <property fmtid="{D5CDD505-2E9C-101B-9397-08002B2CF9AE}" pid="4" name="OECDCountry">
    <vt:lpwstr/>
  </property>
  <property fmtid="{D5CDD505-2E9C-101B-9397-08002B2CF9AE}" pid="5" name="OECDTopic">
    <vt:lpwstr>256;#Due diligence|0b03da24-f4cc-43ed-8a89-20759aa427b2</vt:lpwstr>
  </property>
  <property fmtid="{D5CDD505-2E9C-101B-9397-08002B2CF9AE}" pid="6" name="OECDCommittee">
    <vt:lpwstr>107;#Investment Committee|c17d2b9d-41b9-434b-8912-3c124c840d3a</vt:lpwstr>
  </property>
  <property fmtid="{D5CDD505-2E9C-101B-9397-08002B2CF9AE}" pid="7" name="OECDPWB">
    <vt:lpwstr>292;#4.1.1.2 Promoting Responsible Business Conduct: Annual Report of the National Contact Points, update of the database of specific instances, Reports on the OECD Guidelines for Multinational Enterprises- capacity building and resource assistance for NCPs, p|3dd13598-3cee-443c-80b0-e0b61ddbb03e</vt:lpwstr>
  </property>
  <property fmtid="{D5CDD505-2E9C-101B-9397-08002B2CF9AE}" pid="8" name="OECDKeywords">
    <vt:lpwstr>253;#RBC|e8399760-16dd-4b57-b027-e5fe85424538</vt:lpwstr>
  </property>
  <property fmtid="{D5CDD505-2E9C-101B-9397-08002B2CF9AE}" pid="9" name="OECDHorizontalProjects">
    <vt:lpwstr/>
  </property>
  <property fmtid="{D5CDD505-2E9C-101B-9397-08002B2CF9AE}" pid="10" name="_dlc_DocIdItemGuid">
    <vt:lpwstr>cc252c24-4449-479d-8932-921e2507d1bc</vt:lpwstr>
  </property>
  <property fmtid="{D5CDD505-2E9C-101B-9397-08002B2CF9AE}" pid="11" name="eShareOrganisationTaxHTField0">
    <vt:lpwstr/>
  </property>
  <property fmtid="{D5CDD505-2E9C-101B-9397-08002B2CF9AE}" pid="12" name="OECDOrganisation">
    <vt:lpwstr/>
  </property>
  <property fmtid="{D5CDD505-2E9C-101B-9397-08002B2CF9AE}" pid="13" name="_docset_NoMedatataSyncRequired">
    <vt:lpwstr>False</vt:lpwstr>
  </property>
  <property fmtid="{D5CDD505-2E9C-101B-9397-08002B2CF9AE}" pid="14" name="MSIP_Label_defa4170-0d19-0005-0004-bc88714345d2_Enabled">
    <vt:lpwstr>true</vt:lpwstr>
  </property>
  <property fmtid="{D5CDD505-2E9C-101B-9397-08002B2CF9AE}" pid="15" name="MSIP_Label_defa4170-0d19-0005-0004-bc88714345d2_SetDate">
    <vt:lpwstr>2024-04-30T11:49:17Z</vt:lpwstr>
  </property>
  <property fmtid="{D5CDD505-2E9C-101B-9397-08002B2CF9AE}" pid="16" name="MSIP_Label_defa4170-0d19-0005-0004-bc88714345d2_Method">
    <vt:lpwstr>Standard</vt:lpwstr>
  </property>
  <property fmtid="{D5CDD505-2E9C-101B-9397-08002B2CF9AE}" pid="17" name="MSIP_Label_defa4170-0d19-0005-0004-bc88714345d2_Name">
    <vt:lpwstr>defa4170-0d19-0005-0004-bc88714345d2</vt:lpwstr>
  </property>
  <property fmtid="{D5CDD505-2E9C-101B-9397-08002B2CF9AE}" pid="18" name="MSIP_Label_defa4170-0d19-0005-0004-bc88714345d2_SiteId">
    <vt:lpwstr>ad380dd1-3e89-4619-9380-c1c62e79786b</vt:lpwstr>
  </property>
  <property fmtid="{D5CDD505-2E9C-101B-9397-08002B2CF9AE}" pid="19" name="MSIP_Label_defa4170-0d19-0005-0004-bc88714345d2_ActionId">
    <vt:lpwstr>048fb6ee-df8a-438d-86f0-e394605f642f</vt:lpwstr>
  </property>
  <property fmtid="{D5CDD505-2E9C-101B-9397-08002B2CF9AE}" pid="20" name="MSIP_Label_defa4170-0d19-0005-0004-bc88714345d2_ContentBits">
    <vt:lpwstr>0</vt:lpwstr>
  </property>
</Properties>
</file>